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0" windowWidth="15480" windowHeight="11460" tabRatio="870" activeTab="4"/>
  </bookViews>
  <sheets>
    <sheet name="Расчеты 2019" sheetId="1" r:id="rId1"/>
    <sheet name="2019 Касс.план г им." sheetId="2" r:id="rId2"/>
    <sheet name="Прогноз 2019 г. им." sheetId="3" r:id="rId3"/>
    <sheet name="Смета 2019" sheetId="4" r:id="rId4"/>
    <sheet name="Роспись 2019" sheetId="5" r:id="rId5"/>
    <sheet name="Роспись 2018" sheetId="6" state="hidden" r:id="rId6"/>
    <sheet name="фрагмент 2017" sheetId="7" r:id="rId7"/>
    <sheet name="Фрагмент 2016" sheetId="8" r:id="rId8"/>
    <sheet name="Ут.роспись 2016 на 14.09.16 (2)" sheetId="9" state="hidden" r:id="rId9"/>
    <sheet name="смета 2016 на 14.09.16" sheetId="10" state="hidden" r:id="rId10"/>
    <sheet name="УТОЧ роспис на 2016 на 14.09.16" sheetId="11" state="hidden" r:id="rId11"/>
    <sheet name="роспис на 2016 на 01.01.16" sheetId="12" state="hidden" r:id="rId12"/>
    <sheet name="смета 2015 на 01.01.16" sheetId="13" state="hidden" r:id="rId13"/>
    <sheet name="роспис на 2015 на 31.12.15 " sheetId="14" state="hidden" r:id="rId14"/>
    <sheet name="смета 2015 на 31.12.15" sheetId="15" state="hidden" r:id="rId15"/>
    <sheet name="роспис на 2015 на 15.12.15" sheetId="16" state="hidden" r:id="rId16"/>
    <sheet name="смета 2015 на 15.12.15 " sheetId="17" state="hidden" r:id="rId17"/>
    <sheet name="роспис на 2015 на 29.10.15" sheetId="18" state="hidden" r:id="rId18"/>
    <sheet name="смета 2015 на 29.10.15 " sheetId="19" state="hidden" r:id="rId19"/>
    <sheet name="смета 2015 на 18.04.15" sheetId="20" state="hidden" r:id="rId20"/>
    <sheet name="роспис на 2015 на 18.04.15" sheetId="21" state="hidden" r:id="rId21"/>
    <sheet name="смета 2015" sheetId="22" state="hidden" r:id="rId22"/>
    <sheet name="роспис на 2015" sheetId="23" state="hidden" r:id="rId23"/>
    <sheet name="уточ смет31.12.14 измн" sheetId="24" state="hidden" r:id="rId24"/>
    <sheet name="уточ роспис на 31.12.14измн" sheetId="25" state="hidden" r:id="rId25"/>
    <sheet name="уточ смет31.12.14" sheetId="26" state="hidden" r:id="rId26"/>
    <sheet name="уточ роспис на 31.12.14" sheetId="27" state="hidden" r:id="rId27"/>
    <sheet name="уточ роспис на 19,09,2014" sheetId="28" state="hidden" r:id="rId28"/>
    <sheet name="уточ смет 2014" sheetId="29" state="hidden" r:id="rId29"/>
    <sheet name="Смета 2014" sheetId="30" state="hidden" r:id="rId30"/>
    <sheet name=" роспись 2014" sheetId="31" state="hidden" r:id="rId31"/>
    <sheet name="ут. роспись 2013 (2)" sheetId="32" state="hidden" r:id="rId32"/>
    <sheet name="ут.Смета 2013 (2)" sheetId="33" state="hidden" r:id="rId33"/>
    <sheet name="ут.Смета 2013" sheetId="34" state="hidden" r:id="rId34"/>
    <sheet name="ут. роспись 2013" sheetId="35" state="hidden" r:id="rId35"/>
    <sheet name="Смета (2)" sheetId="36" state="hidden" r:id="rId36"/>
    <sheet name="ут. роспись (2)" sheetId="37" state="hidden" r:id="rId37"/>
    <sheet name="Смета" sheetId="38" state="hidden" r:id="rId38"/>
    <sheet name=" роспись" sheetId="39" state="hidden" r:id="rId39"/>
  </sheets>
  <definedNames>
    <definedName name="_xlnm.Print_Area" localSheetId="15">'роспис на 2015 на 15.12.15'!$A$3:$L$33</definedName>
    <definedName name="_xlnm.Print_Area" localSheetId="17">'роспис на 2015 на 29.10.15'!$A$3:$L$33</definedName>
    <definedName name="_xlnm.Print_Area" localSheetId="13">'роспис на 2015 на 31.12.15 '!$A$3:$L$33</definedName>
    <definedName name="_xlnm.Print_Area" localSheetId="11">'роспис на 2016 на 01.01.16'!$A$3:$L$29</definedName>
    <definedName name="_xlnm.Print_Area" localSheetId="5">'Роспись 2018'!$A$2:$Y$39</definedName>
    <definedName name="_xlnm.Print_Area" localSheetId="4">'Роспись 2019'!$M$1:$X$31</definedName>
    <definedName name="_xlnm.Print_Area" localSheetId="3">'Смета 2019'!$M$1:$X$38</definedName>
    <definedName name="_xlnm.Print_Area" localSheetId="10">'УТОЧ роспис на 2016 на 14.09.16'!$A$3:$L$31</definedName>
    <definedName name="_xlnm.Print_Area" localSheetId="7">'Фрагмент 2016'!$A$1:$W$37</definedName>
    <definedName name="_xlnm.Print_Area" localSheetId="6">'фрагмент 2017'!$A$1:$W$38</definedName>
  </definedNames>
  <calcPr fullCalcOnLoad="1"/>
</workbook>
</file>

<file path=xl/sharedStrings.xml><?xml version="1.0" encoding="utf-8"?>
<sst xmlns="http://schemas.openxmlformats.org/spreadsheetml/2006/main" count="2251" uniqueCount="368">
  <si>
    <t>Наименование показателя</t>
  </si>
  <si>
    <t>Вед</t>
  </si>
  <si>
    <t>Рз</t>
  </si>
  <si>
    <t>ПР</t>
  </si>
  <si>
    <t>ЦСР</t>
  </si>
  <si>
    <t>ВР</t>
  </si>
  <si>
    <t>ЭКР</t>
  </si>
  <si>
    <t>001</t>
  </si>
  <si>
    <t>Заработная плата</t>
  </si>
  <si>
    <t>Начисления на зарплату</t>
  </si>
  <si>
    <t>Командировочные - суточные</t>
  </si>
  <si>
    <t>Командировочные - проживание</t>
  </si>
  <si>
    <t>План на год</t>
  </si>
  <si>
    <t>1 квартал</t>
  </si>
  <si>
    <t>2 квартал</t>
  </si>
  <si>
    <t>3 квартал</t>
  </si>
  <si>
    <t>4 квартал</t>
  </si>
  <si>
    <t>(сумма прописью и цифрами)</t>
  </si>
  <si>
    <t>"СОГЛАСОВАНО"</t>
  </si>
  <si>
    <t>Руководитель финансового управления ______________ Абдулхаликов К. Г.</t>
  </si>
  <si>
    <t>Раздел, подраздел ___________________________</t>
  </si>
  <si>
    <t>Целевая статья _______________________________</t>
  </si>
  <si>
    <t>Вид расходов ________________________________</t>
  </si>
  <si>
    <r>
      <t xml:space="preserve">Единица измерения: </t>
    </r>
    <r>
      <rPr>
        <u val="single"/>
        <sz val="10"/>
        <rFont val="Arial"/>
        <family val="2"/>
      </rPr>
      <t>тыс. рублей.</t>
    </r>
  </si>
  <si>
    <t xml:space="preserve">АДМИНИСТРАЦИЯ </t>
  </si>
  <si>
    <t>ВСЕГО:</t>
  </si>
  <si>
    <t xml:space="preserve"> БЮДЖЕТНАЯ РОСПИСЬ</t>
  </si>
  <si>
    <t>на 2012 год</t>
  </si>
  <si>
    <t xml:space="preserve">Книгоиздательская продукция </t>
  </si>
  <si>
    <t>Оплата услуг связи</t>
  </si>
  <si>
    <t>МКОУ "Балаханская средняя общеобразовательная школа"</t>
  </si>
  <si>
    <t>Фонд всеобуча</t>
  </si>
  <si>
    <t>Котельно-печное топливо</t>
  </si>
  <si>
    <t>Учебные пособия</t>
  </si>
  <si>
    <t>Технические средства обучения</t>
  </si>
  <si>
    <t>Расходы на хозяйственные нужды</t>
  </si>
  <si>
    <t>Питание 1-4 классов</t>
  </si>
  <si>
    <t>Директор МКОУ "Балаханской СОШ"</t>
  </si>
  <si>
    <t>Ахмедханов Г.М.</t>
  </si>
  <si>
    <t>Оплата потребления электроэнергии</t>
  </si>
  <si>
    <t xml:space="preserve"> УТОЧНЕННАЯ БЮДЖЕТНАЯ РОСПИСЬ</t>
  </si>
  <si>
    <t xml:space="preserve"> УТОЧНЕННАЯ СМЕТА</t>
  </si>
  <si>
    <t>Прочие текущие расходы</t>
  </si>
  <si>
    <t>Классное руководство</t>
  </si>
  <si>
    <t>Начисления на классное руководство</t>
  </si>
  <si>
    <t>На погаш. зад-ти по налогу на имущ.</t>
  </si>
  <si>
    <t>капитальный ремонт</t>
  </si>
  <si>
    <r>
      <t xml:space="preserve">четыреста девяносто)  </t>
    </r>
    <r>
      <rPr>
        <sz val="10"/>
        <rFont val="Arial Cyr"/>
        <family val="0"/>
      </rPr>
      <t xml:space="preserve"> рублей.</t>
    </r>
  </si>
  <si>
    <r>
      <t>Утверждена в сумме:</t>
    </r>
    <r>
      <rPr>
        <u val="single"/>
        <sz val="10"/>
        <rFont val="Arial Cyr"/>
        <family val="0"/>
      </rPr>
      <t xml:space="preserve"> 10197490 (десять миллионов сто девяносто семь тысяча</t>
    </r>
  </si>
  <si>
    <t>в том числе фонд оплаты труда:  9117000</t>
  </si>
  <si>
    <r>
      <t xml:space="preserve">(Девять миллион сто семьнадцат тысяч) </t>
    </r>
    <r>
      <rPr>
        <sz val="10"/>
        <rFont val="Arial Cyr"/>
        <family val="0"/>
      </rPr>
      <t>рублей.</t>
    </r>
  </si>
  <si>
    <t xml:space="preserve"> СМЕТА РАСХОДОВ </t>
  </si>
  <si>
    <t>на 2013 год</t>
  </si>
  <si>
    <t>Капитальный ремонт</t>
  </si>
  <si>
    <t>Земельный налог</t>
  </si>
  <si>
    <t>Увеличение стоимости основных средств</t>
  </si>
  <si>
    <t>шесть) рублей</t>
  </si>
  <si>
    <t>в том числе фонд оплаты труда:  19457,000</t>
  </si>
  <si>
    <r>
      <t xml:space="preserve">(девятнадцать миллионов четыреста пятьдесят семь тысяча ) </t>
    </r>
    <r>
      <rPr>
        <sz val="10"/>
        <rFont val="Arial Cyr"/>
        <family val="0"/>
      </rPr>
      <t>рублей.</t>
    </r>
  </si>
  <si>
    <t>за счет ост. на кон. 2012г.</t>
  </si>
  <si>
    <t>ВСЕГО (с ост. на кон. 2012г.):</t>
  </si>
  <si>
    <r>
      <t>Утверждена в сумме:</t>
    </r>
    <r>
      <rPr>
        <u val="single"/>
        <sz val="10"/>
        <rFont val="Arial Cyr"/>
        <family val="0"/>
      </rPr>
      <t xml:space="preserve"> 21375,506 (двадцать один миллионов триста семьдесят пять тысячи </t>
    </r>
  </si>
  <si>
    <t>пятьсот</t>
  </si>
  <si>
    <t>Текущий ремонт</t>
  </si>
  <si>
    <t>На выплату вознагр.за вып.функций класс.рук-ля</t>
  </si>
  <si>
    <t>восемьдесят восемь) рублей</t>
  </si>
  <si>
    <r>
      <t>Утверждена в сумме:22877,188</t>
    </r>
    <r>
      <rPr>
        <u val="single"/>
        <sz val="10"/>
        <rFont val="Arial Cyr"/>
        <family val="0"/>
      </rPr>
      <t xml:space="preserve"> (двадцать два миллиона восемьсот семьдесят семь тысяча сто </t>
    </r>
  </si>
  <si>
    <t xml:space="preserve">в том числе фонд оплаты труда:  </t>
  </si>
  <si>
    <r>
      <t xml:space="preserve">(двадцать миллионов тристо семьдесят пять тысяча ) </t>
    </r>
    <r>
      <rPr>
        <sz val="10"/>
        <rFont val="Arial Cyr"/>
        <family val="0"/>
      </rPr>
      <t>рублей.</t>
    </r>
  </si>
  <si>
    <t>На выплату вознагр.за выполнение функций класс.рук-ля</t>
  </si>
  <si>
    <t>Прочие расходы</t>
  </si>
  <si>
    <r>
      <t>Утверждена в сумме:22054,552</t>
    </r>
    <r>
      <rPr>
        <u val="single"/>
        <sz val="10"/>
        <rFont val="Arial Cyr"/>
        <family val="0"/>
      </rPr>
      <t xml:space="preserve">(Двадцать два миллиона пятьдесять четыре тысячи пятьсот </t>
    </r>
  </si>
  <si>
    <t>пятьдесять два) рублей</t>
  </si>
  <si>
    <t>на 2014год</t>
  </si>
  <si>
    <t>Прочие работы и услуги</t>
  </si>
  <si>
    <t>Прочие услуги "Консультант плюс"</t>
  </si>
  <si>
    <t xml:space="preserve">  СМЕТА</t>
  </si>
  <si>
    <t>Главный бухгалтер</t>
  </si>
  <si>
    <t>Гаджиев М.М.</t>
  </si>
  <si>
    <r>
      <t xml:space="preserve">              Утверждена в сумме:25650,801</t>
    </r>
    <r>
      <rPr>
        <u val="single"/>
        <sz val="10"/>
        <rFont val="Arial Cyr"/>
        <family val="0"/>
      </rPr>
      <t xml:space="preserve">(Двадцать пять миллионов шестьсот  </t>
    </r>
  </si>
  <si>
    <t>пятьдесят тысяч восемьсот один рубль) тыс.руб.</t>
  </si>
  <si>
    <t xml:space="preserve">(двадцать четыре миллиона триста сорок </t>
  </si>
  <si>
    <r>
      <t xml:space="preserve"> девять тысяч рублей )тыс. </t>
    </r>
    <r>
      <rPr>
        <sz val="10"/>
        <rFont val="Arial Cyr"/>
        <family val="0"/>
      </rPr>
      <t>рублей.</t>
    </r>
  </si>
  <si>
    <t>на 2014 год</t>
  </si>
  <si>
    <t>тыс.руб.</t>
  </si>
  <si>
    <t xml:space="preserve">Главный бухгалтер </t>
  </si>
  <si>
    <t xml:space="preserve">  УТОЧНЕННАЯ СМЕТА</t>
  </si>
  <si>
    <t>на 19.09.2014года</t>
  </si>
  <si>
    <r>
      <t xml:space="preserve">              Утверждена в сумме:24690,801</t>
    </r>
    <r>
      <rPr>
        <u val="single"/>
        <sz val="10"/>
        <rFont val="Arial Cyr"/>
        <family val="0"/>
      </rPr>
      <t xml:space="preserve">(Двадцать четыре миллиона шестьсот  </t>
    </r>
  </si>
  <si>
    <t>девяносто тысяч восемьсот один рубль) тыс.руб.</t>
  </si>
  <si>
    <t xml:space="preserve">(Двадцать три миллиона шестьсот сорок </t>
  </si>
  <si>
    <t>УТОЧНЕННАЯ  БЮДЖЕТНАЯ РОСПИСЬ</t>
  </si>
  <si>
    <t>на 19.09.2014 года</t>
  </si>
  <si>
    <t>Налог на имущество</t>
  </si>
  <si>
    <t>На приобретение учебников</t>
  </si>
  <si>
    <t xml:space="preserve">  БЮДЖЕТНАЯ РОСПИСЬ</t>
  </si>
  <si>
    <t xml:space="preserve">   СМЕТА</t>
  </si>
  <si>
    <r>
      <t xml:space="preserve">              Утверждена в сумме:22620,734</t>
    </r>
    <r>
      <rPr>
        <u val="single"/>
        <sz val="10"/>
        <rFont val="Arial Cyr"/>
        <family val="0"/>
      </rPr>
      <t xml:space="preserve">(Двадцать два миллиона шестьсот  </t>
    </r>
  </si>
  <si>
    <t>двадцать тысяч семьсот тридцать четыре рубля) тыс.руб.</t>
  </si>
  <si>
    <t xml:space="preserve">(Двадцать два миллиона  </t>
  </si>
  <si>
    <r>
      <t xml:space="preserve"> три тысячи шестьсот сорок шесть рублей )тыс. </t>
    </r>
    <r>
      <rPr>
        <sz val="10"/>
        <rFont val="Arial Cyr"/>
        <family val="0"/>
      </rPr>
      <t>рублей.</t>
    </r>
  </si>
  <si>
    <t>на 31.12.2014года</t>
  </si>
  <si>
    <r>
      <t xml:space="preserve">              Утверждена в сумме:24555,734</t>
    </r>
    <r>
      <rPr>
        <u val="single"/>
        <sz val="10"/>
        <rFont val="Arial Cyr"/>
        <family val="0"/>
      </rPr>
      <t>(Двадцать четыре миллиона пятьсот</t>
    </r>
  </si>
  <si>
    <t>пятьдесят пять тысячи семьсот тридцать четыре рубля) тыс.руб.</t>
  </si>
  <si>
    <t xml:space="preserve">(Двадцать два миллиона шестьсот сорок </t>
  </si>
  <si>
    <t>на 31.12.2014 года</t>
  </si>
  <si>
    <t>на 2015года</t>
  </si>
  <si>
    <t>на 2015 года</t>
  </si>
  <si>
    <t>Програмное обеспечение (1С)</t>
  </si>
  <si>
    <r>
      <t xml:space="preserve">              Утверждена в сумме:22647,484</t>
    </r>
    <r>
      <rPr>
        <u val="single"/>
        <sz val="10"/>
        <rFont val="Arial Cyr"/>
        <family val="0"/>
      </rPr>
      <t xml:space="preserve">(Двадцать два миллиона шестьсот  </t>
    </r>
  </si>
  <si>
    <t xml:space="preserve"> сорок семь тысячи четыреста восемьдесят четыре рубля) тыс.руб.</t>
  </si>
  <si>
    <t>Итого: 2015+ост.</t>
  </si>
  <si>
    <t>Всего расходы 2015</t>
  </si>
  <si>
    <t>на 18.04.2015 года</t>
  </si>
  <si>
    <t>на 18.04.2015года</t>
  </si>
  <si>
    <t>Остаток на начало года:</t>
  </si>
  <si>
    <t xml:space="preserve"> УТОЧНЕННАЯ  СМЕТА</t>
  </si>
  <si>
    <t>Руководитель  Управления финансов______________ Абдулхаликов К. Г.</t>
  </si>
  <si>
    <t>Вед. бухгалтер-экономист</t>
  </si>
  <si>
    <t xml:space="preserve"> Остаток на начало года:</t>
  </si>
  <si>
    <t>Всего расходы 2015 года:</t>
  </si>
  <si>
    <t>Директор МКОУ "Балаханская СОШ"</t>
  </si>
  <si>
    <t>на 29.10.2015года</t>
  </si>
  <si>
    <t>Оплата котельно-печного топливо</t>
  </si>
  <si>
    <t>на 29.10.2015 года</t>
  </si>
  <si>
    <r>
      <t xml:space="preserve">Утверждена в сумме:23013,484 </t>
    </r>
    <r>
      <rPr>
        <u val="single"/>
        <sz val="10"/>
        <rFont val="Arial Cyr"/>
        <family val="0"/>
      </rPr>
      <t>(Двадцать три миллиона тринадцать тысяч четыреста восемьдесят четыре рубля) тыс.руб.</t>
    </r>
  </si>
  <si>
    <t>(Двадцать два миллиона  три тысячи шестьсот сорок шесть рублей )тыс. рублей.</t>
  </si>
  <si>
    <t>на 15.12.2015года</t>
  </si>
  <si>
    <t>на 15.12.2015 года</t>
  </si>
  <si>
    <t>(Двадцать миллионов  восемьсот сорок шесть тысяч пятьсот сорок шесть рублей )тыс. рублей.</t>
  </si>
  <si>
    <r>
      <t xml:space="preserve">Утверждена в сумме:21853,484 </t>
    </r>
    <r>
      <rPr>
        <u val="single"/>
        <sz val="10"/>
        <rFont val="Arial Cyr"/>
        <family val="0"/>
      </rPr>
      <t>(Двадцать один миллион восемьсот пятьдесят три тысячи четыреста восемьдесят четыре рубля) тыс.руб.</t>
    </r>
  </si>
  <si>
    <t>Всего расходы 2016 года:</t>
  </si>
  <si>
    <t>на 01.01.2016 года</t>
  </si>
  <si>
    <t>на 01.01.2016года</t>
  </si>
  <si>
    <t>(Двадцать три миллионов  сто пятьдесят три тысячи рублей )тыс. рублей.</t>
  </si>
  <si>
    <r>
      <t xml:space="preserve">Утверждена в сумме:23701,000 </t>
    </r>
    <r>
      <rPr>
        <u val="single"/>
        <sz val="10"/>
        <rFont val="Arial Cyr"/>
        <family val="0"/>
      </rPr>
      <t>(Двадцать три миллионов семьсот один тысячи рублей) тыс.руб.</t>
    </r>
  </si>
  <si>
    <t xml:space="preserve"> СМЕТА</t>
  </si>
  <si>
    <t>на 31.12.2015 года</t>
  </si>
  <si>
    <t>на 31.12.2015года</t>
  </si>
  <si>
    <r>
      <t xml:space="preserve">Утверждена в сумме:21876,905 </t>
    </r>
    <r>
      <rPr>
        <u val="single"/>
        <sz val="10"/>
        <rFont val="Arial Cyr"/>
        <family val="0"/>
      </rPr>
      <t>(Двадцать один миллион восемьсот семьдесят шесть тысячи девятьсот пять рублей) тыс.руб.</t>
    </r>
  </si>
  <si>
    <t>(Двадцать миллионов  девятьсот семьдесят шесть  тысячи пятьсот сорок шесть рублей )тыс. рублей.</t>
  </si>
  <si>
    <t>на 14.09.2016 года</t>
  </si>
  <si>
    <t>Увеличение стоимости мат. Затратов</t>
  </si>
  <si>
    <t>Нурмагомедов М.Д</t>
  </si>
  <si>
    <t>И.о Директор МКОУ "Балаханская СОШ"</t>
  </si>
  <si>
    <t>УТОЧНЕННАЯ  СМЕТА</t>
  </si>
  <si>
    <t>Увеличение стоимости мат. запасов</t>
  </si>
  <si>
    <t>Оплата ГСМ</t>
  </si>
  <si>
    <t xml:space="preserve">Директор  МКОУ  "Ирганайская СОШ" </t>
  </si>
  <si>
    <t xml:space="preserve">Бухгалтер  МКОУ  "Ирганайская СОШ" </t>
  </si>
  <si>
    <t>Магомедов А.М.</t>
  </si>
  <si>
    <t>Расулов Ш.М.</t>
  </si>
  <si>
    <t>(Двадцать один  миллион девятьсот семьдесят три тыс. рублей.)</t>
  </si>
  <si>
    <t>Руководитель  Управления финансов______________ . Арулмагомедов С.С.</t>
  </si>
  <si>
    <t>Транспортный налог</t>
  </si>
  <si>
    <t>МКОУ "Ирганайская средняя общеобразовательная школа"</t>
  </si>
  <si>
    <t>(тыс.руб.)</t>
  </si>
  <si>
    <r>
      <t xml:space="preserve">Утверждена в сумме: 25097,321 тыс. руб.  </t>
    </r>
    <r>
      <rPr>
        <b/>
        <u val="single"/>
        <sz val="11"/>
        <rFont val="Times New Roman"/>
        <family val="1"/>
      </rPr>
      <t>(Двадцать пять миллионов девяносто семь тысяч триста двадцать один рубль)</t>
    </r>
  </si>
  <si>
    <t>тыс. руб.</t>
  </si>
  <si>
    <t>Арулмагомедов С.С.</t>
  </si>
  <si>
    <t>Мер.по АТК (установка КЭВП)</t>
  </si>
  <si>
    <t>на 29.12.2016 года</t>
  </si>
  <si>
    <t>___________</t>
  </si>
  <si>
    <t>__________</t>
  </si>
  <si>
    <t>на 01.01.2017 года</t>
  </si>
  <si>
    <t>Всего расходы 2017 года:</t>
  </si>
  <si>
    <t>Оплата труда</t>
  </si>
  <si>
    <t>002</t>
  </si>
  <si>
    <t>На дератизационные и дезинфекц.меропрития</t>
  </si>
  <si>
    <t>Канцелярские расходы</t>
  </si>
  <si>
    <t>БЮДЖЕТНАЯ РОСПИСЬ</t>
  </si>
  <si>
    <t>в том числе задолженность по оплате труда 2016 г.</t>
  </si>
  <si>
    <t>в  том числе задолженность по электроэнергии 2016 г.</t>
  </si>
  <si>
    <t>Заместитель главы администрации- начальник отдела финансов</t>
  </si>
  <si>
    <t>(подпись)</t>
  </si>
  <si>
    <t>(расшифровка подписи)</t>
  </si>
  <si>
    <t>Бухгалтер</t>
  </si>
  <si>
    <t xml:space="preserve">Директор </t>
  </si>
  <si>
    <t>ВСЕГО</t>
  </si>
  <si>
    <t>000 2 02 30024 05 0000 151 - Субвенция - госст.</t>
  </si>
  <si>
    <t xml:space="preserve">000 2 02 29999 05 0000 151 - Субсидии </t>
  </si>
  <si>
    <t>год</t>
  </si>
  <si>
    <t>4 кв</t>
  </si>
  <si>
    <t>3 кв.</t>
  </si>
  <si>
    <t xml:space="preserve">2 кв. </t>
  </si>
  <si>
    <t>1 кв.</t>
  </si>
  <si>
    <t>Сумма</t>
  </si>
  <si>
    <t>КБК доходов</t>
  </si>
  <si>
    <t xml:space="preserve">тыс. рублей </t>
  </si>
  <si>
    <t>тыс. рублей</t>
  </si>
  <si>
    <t>Единица измерения: тыс. руб.</t>
  </si>
  <si>
    <t xml:space="preserve">ГАДБ: </t>
  </si>
  <si>
    <t>Наименование учреждения:</t>
  </si>
  <si>
    <t xml:space="preserve">МКОУ "Ирганайская средняя общеобразовательная школа" </t>
  </si>
  <si>
    <t xml:space="preserve">      Прогноз поступлений средств из районного бюджета Унцукульского района</t>
  </si>
  <si>
    <t>МО "Унцукульский район"</t>
  </si>
  <si>
    <t>районного бюджета</t>
  </si>
  <si>
    <t xml:space="preserve">кассового плана исполнения </t>
  </si>
  <si>
    <t>к Порядку составления и ведения</t>
  </si>
  <si>
    <t xml:space="preserve">               Приложение 2</t>
  </si>
  <si>
    <t>Директор</t>
  </si>
  <si>
    <t>возврат средств</t>
  </si>
  <si>
    <t>размещение средств в депозиты</t>
  </si>
  <si>
    <t>на конец периода</t>
  </si>
  <si>
    <t>1,13+1,14</t>
  </si>
  <si>
    <t xml:space="preserve">Прогноз остатка на счетах по исполнению бюджета </t>
  </si>
  <si>
    <t>1,12=1,11-1,10-</t>
  </si>
  <si>
    <t>на начало периода</t>
  </si>
  <si>
    <t>исполнению бюджета ("+"-уменьшение, "-"увеличение</t>
  </si>
  <si>
    <t xml:space="preserve">Изменение остатков средств на счетах по </t>
  </si>
  <si>
    <t>участия в капитале</t>
  </si>
  <si>
    <t>Ценные бумаги, кроме акций и иных форм</t>
  </si>
  <si>
    <t>лицам из республиканского бюджета РД</t>
  </si>
  <si>
    <t>Бюджетные кредиты, предоставленные юридическим</t>
  </si>
  <si>
    <t>находящихся в собственности</t>
  </si>
  <si>
    <t xml:space="preserve">Акции и иные формы участия в капитале, </t>
  </si>
  <si>
    <t>Кредиты, полученные от кредитных организаций</t>
  </si>
  <si>
    <t>погашение</t>
  </si>
  <si>
    <t>1,5,2</t>
  </si>
  <si>
    <t>привлечение</t>
  </si>
  <si>
    <t>1,5,1</t>
  </si>
  <si>
    <t>Государственные облигации</t>
  </si>
  <si>
    <t>Источники финансирования дефицита</t>
  </si>
  <si>
    <t>Дефицит (профицит)</t>
  </si>
  <si>
    <t>1.3=1.1-1.2</t>
  </si>
  <si>
    <t>Расходы</t>
  </si>
  <si>
    <t>1.2</t>
  </si>
  <si>
    <t>Доходы</t>
  </si>
  <si>
    <t>10</t>
  </si>
  <si>
    <t>7=2-1</t>
  </si>
  <si>
    <t>2=3+4+5+6</t>
  </si>
  <si>
    <t>Б</t>
  </si>
  <si>
    <t>А</t>
  </si>
  <si>
    <t>4 квкартал</t>
  </si>
  <si>
    <t>на по бюджету</t>
  </si>
  <si>
    <t>бюджета на</t>
  </si>
  <si>
    <t>бюджету</t>
  </si>
  <si>
    <t>уточненного пла-</t>
  </si>
  <si>
    <t>исполнения</t>
  </si>
  <si>
    <t>план по</t>
  </si>
  <si>
    <t>Наименование</t>
  </si>
  <si>
    <t>Отклонение от</t>
  </si>
  <si>
    <t>Прогноз   исполнения</t>
  </si>
  <si>
    <t>Прогноз</t>
  </si>
  <si>
    <t xml:space="preserve">Уточненный </t>
  </si>
  <si>
    <t xml:space="preserve">                 тыс.руб.</t>
  </si>
  <si>
    <t>Унцукульского района</t>
  </si>
  <si>
    <t>районного  бюджета</t>
  </si>
  <si>
    <t xml:space="preserve">                  Приложение 1</t>
  </si>
  <si>
    <t>211 - Заработная  плата</t>
  </si>
  <si>
    <t>№ п/п</t>
  </si>
  <si>
    <t>Наменование показателя</t>
  </si>
  <si>
    <t>сумма в месяц</t>
  </si>
  <si>
    <t>сумма  в год</t>
  </si>
  <si>
    <t>ИТОГО</t>
  </si>
  <si>
    <t>213 - Начисление  на  оплату  труда</t>
  </si>
  <si>
    <t>1. Пенсионный  фонд  - 22 %</t>
  </si>
  <si>
    <t>2.ФОМС - 5,1 %</t>
  </si>
  <si>
    <t>3. ФСС - 2,9 %</t>
  </si>
  <si>
    <t>4.ФСС - 0,2 %</t>
  </si>
  <si>
    <t>221 - Оплата услуги связи</t>
  </si>
  <si>
    <t>Оплата связи</t>
  </si>
  <si>
    <t>223- Оплата потребления электроэнергии</t>
  </si>
  <si>
    <t>Электроэнергия</t>
  </si>
  <si>
    <t>226 Прочие работы и услуги</t>
  </si>
  <si>
    <t>На  пров.дератиз-х и дезинфиц-х мероприятий</t>
  </si>
  <si>
    <t xml:space="preserve">Оплата ГСМ </t>
  </si>
  <si>
    <t>ИТОГО РАСХОДЫ:</t>
  </si>
  <si>
    <r>
      <t>МКОУ"</t>
    </r>
    <r>
      <rPr>
        <b/>
        <sz val="14"/>
        <color indexed="8"/>
        <rFont val="Times New Roman"/>
        <family val="1"/>
      </rPr>
      <t>ИРГАНАЙСКАЯ</t>
    </r>
    <r>
      <rPr>
        <b/>
        <sz val="14"/>
        <rFont val="Times New Roman"/>
        <family val="1"/>
      </rPr>
      <t xml:space="preserve"> СРЕДНЯЯ ОБЩЕОБРАЗОВАТЕЛЬНАЯ ШКОЛА" </t>
    </r>
  </si>
  <si>
    <t>Фрагмент реестра расходных обязательств МКОУ "Ирганайской СОШ"   на 2017 год</t>
  </si>
  <si>
    <t>Наименование вопроса местного значения (делегированного полномочия)</t>
  </si>
  <si>
    <t>Наименование распорядителя/получателя средств местного бюджета</t>
  </si>
  <si>
    <t>Муниципальный нормативный         правовой акт,         договор (соглашение)</t>
  </si>
  <si>
    <t>Коды бюджетной классификации</t>
  </si>
  <si>
    <t>Форма исполнения расходного обязательства</t>
  </si>
  <si>
    <t>Объем средств на исполнение расходного обязательства, тыс. руб.</t>
  </si>
  <si>
    <t>Наименование и реквизиты</t>
  </si>
  <si>
    <t>Номер статьи, части, пункта, подпункта, абзаца</t>
  </si>
  <si>
    <t>Дата вступления в силу</t>
  </si>
  <si>
    <t>Срок действия</t>
  </si>
  <si>
    <t>Р</t>
  </si>
  <si>
    <t>Пр</t>
  </si>
  <si>
    <t>Вр</t>
  </si>
  <si>
    <t>ЭС</t>
  </si>
  <si>
    <t>ИВФД</t>
  </si>
  <si>
    <t>всего</t>
  </si>
  <si>
    <t>отчетный год (n-1)</t>
  </si>
  <si>
    <t>текущий год (n) -2017г.</t>
  </si>
  <si>
    <t>плано-вый год (n+1)</t>
  </si>
  <si>
    <t>плано-вый год (n+2)</t>
  </si>
  <si>
    <t>плано-вый год (n+3)</t>
  </si>
  <si>
    <t>Предусмотрено НПА, договором (соглашением)</t>
  </si>
  <si>
    <t>Исполнено на дату представления</t>
  </si>
  <si>
    <t>План</t>
  </si>
  <si>
    <t>Факт</t>
  </si>
  <si>
    <t>Факт на дату представления фрагмента</t>
  </si>
  <si>
    <t>прогноз на 2018 год</t>
  </si>
  <si>
    <t>прогноз на 2019 год</t>
  </si>
  <si>
    <t>прогноз на 2020год</t>
  </si>
  <si>
    <t>Решение "О бюджете МО "Унцукульский район" на 2016г.  № 21 от 09.01.2016г.</t>
  </si>
  <si>
    <t>1 год</t>
  </si>
  <si>
    <t>01.04.17г.</t>
  </si>
  <si>
    <t>Расходы -всего</t>
  </si>
  <si>
    <t>Постановление главы МО Унцукульский р-н. №96 от 03.10.11г.</t>
  </si>
  <si>
    <t>безнал/расч</t>
  </si>
  <si>
    <t>ФЗ №432-ФЗ от 28.12.10г.и ФЗ№379-ФЗ</t>
  </si>
  <si>
    <t>договор №101101360</t>
  </si>
  <si>
    <t>25,12,2015</t>
  </si>
  <si>
    <t>договор №292-757</t>
  </si>
  <si>
    <t>22,03,2012</t>
  </si>
  <si>
    <t>Траспортный налог</t>
  </si>
  <si>
    <t>Сета расходов</t>
  </si>
  <si>
    <t>Меры по АТК (установка КЭВП)</t>
  </si>
  <si>
    <t>договор</t>
  </si>
  <si>
    <t>№5от12,01,15</t>
  </si>
  <si>
    <t>01.01.16г.</t>
  </si>
  <si>
    <t>Смета расходов</t>
  </si>
  <si>
    <t>налоговое законодательство</t>
  </si>
  <si>
    <t>01.01.15г.</t>
  </si>
  <si>
    <t>Увеличение стоимости мат.запасов</t>
  </si>
  <si>
    <t>Фонд всеобуча за счет остатка на начало года</t>
  </si>
  <si>
    <t>____________________________</t>
  </si>
  <si>
    <t>_____________________________</t>
  </si>
  <si>
    <t>Фрагмент реестра расходных обязательств МКОУ "Ирганайской СОШ"   на 2016 год</t>
  </si>
  <si>
    <t>текущий год (n) -2015г.</t>
  </si>
  <si>
    <t>прогноз на 2017 год</t>
  </si>
  <si>
    <t>прогноз на 2019год</t>
  </si>
  <si>
    <t>01.04.16г.</t>
  </si>
  <si>
    <t>17317.204</t>
  </si>
  <si>
    <t>5229.796</t>
  </si>
  <si>
    <t>нал/расч</t>
  </si>
  <si>
    <t>Програмное обеспечение 1С</t>
  </si>
  <si>
    <t>Дибирмагомедов О. М.</t>
  </si>
  <si>
    <t>01.01.17г.</t>
  </si>
  <si>
    <t>На проведение дератизац.и дезинфекц.меропр</t>
  </si>
  <si>
    <t>1год</t>
  </si>
  <si>
    <t>22.03.12г</t>
  </si>
  <si>
    <t>25.12.15г</t>
  </si>
  <si>
    <t>Решение "О бюджете МО "Унцукульский район" на 2017г.  № 26 от 14.03.17г.</t>
  </si>
  <si>
    <t xml:space="preserve"> 01.01.17г.</t>
  </si>
  <si>
    <t>№5от12.01.15</t>
  </si>
  <si>
    <t>Договор №36</t>
  </si>
  <si>
    <t>15.03.16г.</t>
  </si>
  <si>
    <t xml:space="preserve"> Заработная  плата  по тарификации </t>
  </si>
  <si>
    <t xml:space="preserve"> Заработная  плата по штатному расписанию </t>
  </si>
  <si>
    <t>На ремонт здания</t>
  </si>
  <si>
    <t>Всего расходы:</t>
  </si>
  <si>
    <t>000 2 02 15001 05 0000 151 - дотация из РФФПП и собств. дох.</t>
  </si>
  <si>
    <t>225- Текущий ремонт</t>
  </si>
  <si>
    <t>в  том числе задолженность по электроэнергии 2018г.</t>
  </si>
  <si>
    <t>в  том числе задолженность за 2018 г.</t>
  </si>
  <si>
    <t>Увеличение стоимости прочих материалов</t>
  </si>
  <si>
    <r>
      <t xml:space="preserve">Утверждена в сумме: 32 886,745 тыс. руб. </t>
    </r>
    <r>
      <rPr>
        <b/>
        <u val="single"/>
        <sz val="11"/>
        <rFont val="Times New Roman"/>
        <family val="1"/>
      </rPr>
      <t>(Тридцать два миллиона восемьсот восемьдесят шесть тысяч семьсот сорок пять рублей)</t>
    </r>
  </si>
  <si>
    <t>(Двадцать девять миллионов четыреста восемнадцать тысяч девятьсот сорок рублей.)</t>
  </si>
  <si>
    <t>на   2019  год</t>
  </si>
  <si>
    <r>
      <t xml:space="preserve">Кассовый план исполнения бюджета МКОУ "Ирганайская средняя общеобразовательная школа на </t>
    </r>
    <r>
      <rPr>
        <b/>
        <u val="single"/>
        <sz val="11"/>
        <rFont val="Arial Cyr"/>
        <family val="0"/>
      </rPr>
      <t>2019</t>
    </r>
    <r>
      <rPr>
        <b/>
        <sz val="11"/>
        <rFont val="Arial Cyr"/>
        <family val="0"/>
      </rPr>
      <t xml:space="preserve"> год.</t>
    </r>
  </si>
  <si>
    <t xml:space="preserve">Расчеты к смете расходов на 2019 год </t>
  </si>
  <si>
    <t>342- Увеличение стоимости материальных запасов</t>
  </si>
  <si>
    <t>343- Увеличение стоимости материальных запасов</t>
  </si>
  <si>
    <t>346- Увеличение стоимости материальных запасов</t>
  </si>
  <si>
    <t>291- Налоги</t>
  </si>
  <si>
    <t>в том числе задолженность за 2018г.</t>
  </si>
  <si>
    <t>в том числе задолженность по налогу на имущество за 2018г.</t>
  </si>
  <si>
    <t>в том числе задолженность по электроэнергии за 2018г.</t>
  </si>
  <si>
    <t>Увеличение стоимости строительных материалов</t>
  </si>
  <si>
    <t xml:space="preserve"> УТОЧНЕННАЯ СМЕТА РАСХОДОВ</t>
  </si>
  <si>
    <t>на 23.05.2019 года</t>
  </si>
  <si>
    <t>УТОЧНЕННАЯ БЮДЖЕТНАЯ РОСПИСЬ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</si>
</sst>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;[Red]\-#,##0.000;0.000"/>
    <numFmt numFmtId="176" formatCode="0000"/>
    <numFmt numFmtId="177" formatCode="00"/>
    <numFmt numFmtId="178" formatCode="0000000"/>
    <numFmt numFmtId="179" formatCode="000"/>
    <numFmt numFmtId="180" formatCode="#,##0.0000"/>
    <numFmt numFmtId="181" formatCode="0.0"/>
    <numFmt numFmtId="182" formatCode="yyyy&quot;年&quot;m&quot;月&quot;d&quot;日&quot;;@"/>
    <numFmt numFmtId="183" formatCode="m&quot;月&quot;d&quot;日&quot;;@"/>
    <numFmt numFmtId="184" formatCode="0.00000"/>
    <numFmt numFmtId="185" formatCode="0.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\ _₽_-;\-* #,##0.000\ _₽_-;_-* &quot;-&quot;???\ _₽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"/>
      <family val="2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8"/>
      <name val="Arial"/>
      <family val="2"/>
    </font>
    <font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u val="single"/>
      <sz val="11"/>
      <name val="Arial Cyr"/>
      <family val="0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8.5"/>
      <name val="Times New Roman"/>
      <family val="1"/>
    </font>
    <font>
      <i/>
      <sz val="8.5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2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15" fillId="0" borderId="0" xfId="57">
      <alignment/>
      <protection/>
    </xf>
    <xf numFmtId="0" fontId="25" fillId="0" borderId="0" xfId="57" applyFont="1">
      <alignment/>
      <protection/>
    </xf>
    <xf numFmtId="0" fontId="27" fillId="0" borderId="0" xfId="57" applyFont="1">
      <alignment/>
      <protection/>
    </xf>
    <xf numFmtId="0" fontId="25" fillId="0" borderId="10" xfId="57" applyFont="1" applyBorder="1">
      <alignment/>
      <protection/>
    </xf>
    <xf numFmtId="49" fontId="25" fillId="0" borderId="11" xfId="61" applyNumberFormat="1" applyFont="1" applyFill="1" applyBorder="1" applyAlignment="1" applyProtection="1">
      <alignment horizontal="center"/>
      <protection hidden="1"/>
    </xf>
    <xf numFmtId="177" fontId="25" fillId="0" borderId="11" xfId="61" applyNumberFormat="1" applyFont="1" applyFill="1" applyBorder="1" applyAlignment="1" applyProtection="1">
      <alignment horizontal="center"/>
      <protection hidden="1"/>
    </xf>
    <xf numFmtId="178" fontId="25" fillId="0" borderId="11" xfId="61" applyNumberFormat="1" applyFont="1" applyFill="1" applyBorder="1" applyAlignment="1" applyProtection="1">
      <alignment horizontal="center"/>
      <protection hidden="1"/>
    </xf>
    <xf numFmtId="179" fontId="25" fillId="0" borderId="11" xfId="61" applyNumberFormat="1" applyFont="1" applyFill="1" applyBorder="1" applyAlignment="1" applyProtection="1">
      <alignment horizontal="center"/>
      <protection hidden="1"/>
    </xf>
    <xf numFmtId="176" fontId="25" fillId="0" borderId="10" xfId="61" applyNumberFormat="1" applyFont="1" applyFill="1" applyBorder="1" applyAlignment="1" applyProtection="1">
      <alignment wrapText="1"/>
      <protection hidden="1"/>
    </xf>
    <xf numFmtId="0" fontId="25" fillId="0" borderId="11" xfId="57" applyFont="1" applyBorder="1" applyAlignment="1">
      <alignment horizontal="center"/>
      <protection/>
    </xf>
    <xf numFmtId="49" fontId="26" fillId="22" borderId="12" xfId="0" applyNumberFormat="1" applyFont="1" applyFill="1" applyBorder="1" applyAlignment="1">
      <alignment horizontal="center"/>
    </xf>
    <xf numFmtId="177" fontId="26" fillId="22" borderId="12" xfId="61" applyNumberFormat="1" applyFont="1" applyFill="1" applyBorder="1" applyAlignment="1" applyProtection="1">
      <alignment horizontal="center"/>
      <protection hidden="1"/>
    </xf>
    <xf numFmtId="178" fontId="26" fillId="22" borderId="12" xfId="61" applyNumberFormat="1" applyFont="1" applyFill="1" applyBorder="1" applyAlignment="1" applyProtection="1">
      <alignment horizontal="center"/>
      <protection hidden="1"/>
    </xf>
    <xf numFmtId="179" fontId="26" fillId="22" borderId="12" xfId="61" applyNumberFormat="1" applyFont="1" applyFill="1" applyBorder="1" applyAlignment="1" applyProtection="1">
      <alignment horizontal="center"/>
      <protection hidden="1"/>
    </xf>
    <xf numFmtId="49" fontId="25" fillId="0" borderId="13" xfId="61" applyNumberFormat="1" applyFont="1" applyFill="1" applyBorder="1" applyAlignment="1" applyProtection="1">
      <alignment horizontal="center"/>
      <protection hidden="1"/>
    </xf>
    <xf numFmtId="177" fontId="25" fillId="0" borderId="13" xfId="61" applyNumberFormat="1" applyFont="1" applyFill="1" applyBorder="1" applyAlignment="1" applyProtection="1">
      <alignment horizontal="center"/>
      <protection hidden="1"/>
    </xf>
    <xf numFmtId="178" fontId="25" fillId="0" borderId="13" xfId="61" applyNumberFormat="1" applyFont="1" applyFill="1" applyBorder="1" applyAlignment="1" applyProtection="1">
      <alignment horizontal="center"/>
      <protection hidden="1"/>
    </xf>
    <xf numFmtId="179" fontId="25" fillId="0" borderId="13" xfId="61" applyNumberFormat="1" applyFont="1" applyFill="1" applyBorder="1" applyAlignment="1" applyProtection="1">
      <alignment horizontal="center"/>
      <protection hidden="1"/>
    </xf>
    <xf numFmtId="0" fontId="26" fillId="0" borderId="14" xfId="57" applyFont="1" applyFill="1" applyBorder="1" applyAlignment="1">
      <alignment horizontal="center" vertical="center" wrapText="1"/>
      <protection/>
    </xf>
    <xf numFmtId="0" fontId="25" fillId="0" borderId="0" xfId="63" applyFont="1" applyFill="1" applyBorder="1">
      <alignment/>
      <protection/>
    </xf>
    <xf numFmtId="49" fontId="25" fillId="0" borderId="0" xfId="61" applyNumberFormat="1" applyFont="1" applyFill="1" applyBorder="1" applyAlignment="1" applyProtection="1">
      <alignment horizontal="center"/>
      <protection hidden="1"/>
    </xf>
    <xf numFmtId="177" fontId="25" fillId="0" borderId="0" xfId="61" applyNumberFormat="1" applyFont="1" applyFill="1" applyBorder="1" applyAlignment="1" applyProtection="1">
      <alignment horizontal="center"/>
      <protection hidden="1"/>
    </xf>
    <xf numFmtId="178" fontId="25" fillId="0" borderId="0" xfId="61" applyNumberFormat="1" applyFont="1" applyFill="1" applyBorder="1" applyAlignment="1" applyProtection="1">
      <alignment horizontal="center"/>
      <protection hidden="1"/>
    </xf>
    <xf numFmtId="179" fontId="25" fillId="0" borderId="0" xfId="61" applyNumberFormat="1" applyFont="1" applyFill="1" applyBorder="1" applyAlignment="1" applyProtection="1">
      <alignment horizontal="center"/>
      <protection hidden="1"/>
    </xf>
    <xf numFmtId="0" fontId="25" fillId="0" borderId="0" xfId="63" applyFont="1" applyFill="1" applyBorder="1" applyAlignment="1">
      <alignment horizontal="center"/>
      <protection/>
    </xf>
    <xf numFmtId="1" fontId="25" fillId="0" borderId="0" xfId="63" applyNumberFormat="1" applyFont="1" applyFill="1" applyBorder="1" applyAlignment="1">
      <alignment horizontal="right"/>
      <protection/>
    </xf>
    <xf numFmtId="3" fontId="25" fillId="0" borderId="0" xfId="57" applyNumberFormat="1" applyFont="1" applyFill="1" applyBorder="1">
      <alignment/>
      <protection/>
    </xf>
    <xf numFmtId="10" fontId="25" fillId="0" borderId="0" xfId="69" applyNumberFormat="1" applyFont="1" applyFill="1" applyBorder="1" applyAlignment="1">
      <alignment/>
    </xf>
    <xf numFmtId="0" fontId="26" fillId="0" borderId="15" xfId="57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wrapText="1"/>
    </xf>
    <xf numFmtId="173" fontId="27" fillId="0" borderId="0" xfId="57" applyNumberFormat="1" applyFont="1">
      <alignment/>
      <protection/>
    </xf>
    <xf numFmtId="49" fontId="26" fillId="22" borderId="16" xfId="61" applyNumberFormat="1" applyFont="1" applyFill="1" applyBorder="1" applyAlignment="1" applyProtection="1">
      <alignment horizontal="left" wrapText="1"/>
      <protection hidden="1"/>
    </xf>
    <xf numFmtId="173" fontId="25" fillId="0" borderId="11" xfId="57" applyNumberFormat="1" applyFont="1" applyBorder="1" applyAlignment="1">
      <alignment/>
      <protection/>
    </xf>
    <xf numFmtId="174" fontId="25" fillId="0" borderId="11" xfId="57" applyNumberFormat="1" applyFont="1" applyBorder="1" applyAlignment="1">
      <alignment/>
      <protection/>
    </xf>
    <xf numFmtId="175" fontId="26" fillId="22" borderId="12" xfId="61" applyNumberFormat="1" applyFont="1" applyFill="1" applyBorder="1" applyAlignment="1" applyProtection="1">
      <alignment horizontal="right"/>
      <protection hidden="1"/>
    </xf>
    <xf numFmtId="0" fontId="30" fillId="0" borderId="0" xfId="57" applyFont="1">
      <alignment/>
      <protection/>
    </xf>
    <xf numFmtId="0" fontId="30" fillId="0" borderId="0" xfId="57" applyFont="1" applyAlignment="1">
      <alignment horizontal="center"/>
      <protection/>
    </xf>
    <xf numFmtId="0" fontId="26" fillId="0" borderId="17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49" fontId="26" fillId="0" borderId="0" xfId="61" applyNumberFormat="1" applyFont="1" applyFill="1" applyBorder="1" applyAlignment="1" applyProtection="1">
      <alignment horizontal="center" wrapText="1"/>
      <protection hidden="1"/>
    </xf>
    <xf numFmtId="175" fontId="26" fillId="0" borderId="0" xfId="61" applyNumberFormat="1" applyFont="1" applyFill="1" applyBorder="1" applyAlignment="1" applyProtection="1">
      <alignment horizontal="right"/>
      <protection hidden="1"/>
    </xf>
    <xf numFmtId="174" fontId="25" fillId="0" borderId="18" xfId="57" applyNumberFormat="1" applyFont="1" applyBorder="1" applyAlignment="1">
      <alignment/>
      <protection/>
    </xf>
    <xf numFmtId="0" fontId="25" fillId="0" borderId="0" xfId="57" applyFont="1" applyFill="1" applyBorder="1">
      <alignment/>
      <protection/>
    </xf>
    <xf numFmtId="0" fontId="25" fillId="0" borderId="0" xfId="57" applyFont="1" applyBorder="1" applyAlignment="1">
      <alignment horizontal="center"/>
      <protection/>
    </xf>
    <xf numFmtId="174" fontId="25" fillId="0" borderId="0" xfId="57" applyNumberFormat="1" applyFont="1" applyBorder="1" applyAlignment="1">
      <alignment/>
      <protection/>
    </xf>
    <xf numFmtId="3" fontId="25" fillId="0" borderId="0" xfId="57" applyNumberFormat="1" applyFont="1" applyBorder="1" applyAlignment="1">
      <alignment/>
      <protection/>
    </xf>
    <xf numFmtId="3" fontId="25" fillId="0" borderId="0" xfId="61" applyNumberFormat="1" applyFont="1" applyFill="1" applyBorder="1">
      <alignment/>
      <protection/>
    </xf>
    <xf numFmtId="3" fontId="25" fillId="0" borderId="0" xfId="57" applyNumberFormat="1" applyFont="1" applyBorder="1">
      <alignment/>
      <protection/>
    </xf>
    <xf numFmtId="10" fontId="25" fillId="0" borderId="0" xfId="69" applyNumberFormat="1" applyFont="1" applyBorder="1" applyAlignment="1">
      <alignment/>
    </xf>
    <xf numFmtId="0" fontId="25" fillId="0" borderId="19" xfId="57" applyFont="1" applyBorder="1">
      <alignment/>
      <protection/>
    </xf>
    <xf numFmtId="179" fontId="25" fillId="0" borderId="20" xfId="61" applyNumberFormat="1" applyFont="1" applyFill="1" applyBorder="1" applyAlignment="1" applyProtection="1">
      <alignment horizontal="center"/>
      <protection hidden="1"/>
    </xf>
    <xf numFmtId="174" fontId="25" fillId="0" borderId="20" xfId="57" applyNumberFormat="1" applyFont="1" applyBorder="1" applyAlignment="1">
      <alignment/>
      <protection/>
    </xf>
    <xf numFmtId="0" fontId="25" fillId="0" borderId="13" xfId="57" applyFont="1" applyBorder="1" applyAlignment="1">
      <alignment horizontal="center"/>
      <protection/>
    </xf>
    <xf numFmtId="0" fontId="0" fillId="0" borderId="0" xfId="0" applyBorder="1" applyAlignment="1">
      <alignment horizontal="left" indent="4"/>
    </xf>
    <xf numFmtId="0" fontId="29" fillId="0" borderId="0" xfId="0" applyFont="1" applyAlignment="1">
      <alignment horizontal="left" indent="3"/>
    </xf>
    <xf numFmtId="0" fontId="24" fillId="0" borderId="0" xfId="57" applyFont="1" applyAlignment="1">
      <alignment horizontal="center"/>
      <protection/>
    </xf>
    <xf numFmtId="49" fontId="25" fillId="0" borderId="20" xfId="61" applyNumberFormat="1" applyFont="1" applyFill="1" applyBorder="1" applyAlignment="1" applyProtection="1">
      <alignment horizontal="center"/>
      <protection hidden="1"/>
    </xf>
    <xf numFmtId="177" fontId="25" fillId="0" borderId="20" xfId="61" applyNumberFormat="1" applyFont="1" applyFill="1" applyBorder="1" applyAlignment="1" applyProtection="1">
      <alignment horizontal="center"/>
      <protection hidden="1"/>
    </xf>
    <xf numFmtId="178" fontId="25" fillId="0" borderId="20" xfId="61" applyNumberFormat="1" applyFont="1" applyFill="1" applyBorder="1" applyAlignment="1" applyProtection="1">
      <alignment horizontal="center"/>
      <protection hidden="1"/>
    </xf>
    <xf numFmtId="173" fontId="25" fillId="0" borderId="18" xfId="57" applyNumberFormat="1" applyFont="1" applyBorder="1" applyAlignment="1">
      <alignment/>
      <protection/>
    </xf>
    <xf numFmtId="49" fontId="26" fillId="0" borderId="15" xfId="61" applyNumberFormat="1" applyFont="1" applyFill="1" applyBorder="1" applyAlignment="1" applyProtection="1">
      <alignment horizontal="left" wrapText="1"/>
      <protection hidden="1"/>
    </xf>
    <xf numFmtId="179" fontId="26" fillId="0" borderId="14" xfId="61" applyNumberFormat="1" applyFont="1" applyFill="1" applyBorder="1" applyAlignment="1" applyProtection="1">
      <alignment horizontal="center"/>
      <protection hidden="1"/>
    </xf>
    <xf numFmtId="175" fontId="26" fillId="0" borderId="14" xfId="61" applyNumberFormat="1" applyFont="1" applyFill="1" applyBorder="1" applyAlignment="1" applyProtection="1">
      <alignment horizontal="right"/>
      <protection hidden="1"/>
    </xf>
    <xf numFmtId="173" fontId="25" fillId="0" borderId="21" xfId="57" applyNumberFormat="1" applyFont="1" applyBorder="1" applyAlignment="1">
      <alignment/>
      <protection/>
    </xf>
    <xf numFmtId="173" fontId="25" fillId="0" borderId="22" xfId="57" applyNumberFormat="1" applyFont="1" applyBorder="1" applyAlignment="1">
      <alignment/>
      <protection/>
    </xf>
    <xf numFmtId="0" fontId="25" fillId="0" borderId="23" xfId="57" applyFont="1" applyBorder="1">
      <alignment/>
      <protection/>
    </xf>
    <xf numFmtId="0" fontId="25" fillId="0" borderId="24" xfId="57" applyFont="1" applyBorder="1">
      <alignment/>
      <protection/>
    </xf>
    <xf numFmtId="0" fontId="25" fillId="0" borderId="25" xfId="57" applyFont="1" applyBorder="1" applyAlignment="1">
      <alignment horizontal="center"/>
      <protection/>
    </xf>
    <xf numFmtId="0" fontId="25" fillId="0" borderId="26" xfId="57" applyFont="1" applyBorder="1">
      <alignment/>
      <protection/>
    </xf>
    <xf numFmtId="0" fontId="25" fillId="0" borderId="27" xfId="57" applyFont="1" applyBorder="1" applyAlignment="1">
      <alignment horizontal="center"/>
      <protection/>
    </xf>
    <xf numFmtId="173" fontId="25" fillId="0" borderId="28" xfId="57" applyNumberFormat="1" applyFont="1" applyBorder="1" applyAlignment="1">
      <alignment/>
      <protection/>
    </xf>
    <xf numFmtId="0" fontId="25" fillId="0" borderId="10" xfId="60" applyFont="1" applyFill="1" applyBorder="1" applyAlignment="1">
      <alignment horizontal="left" vertical="top" wrapText="1"/>
      <protection/>
    </xf>
    <xf numFmtId="0" fontId="25" fillId="0" borderId="24" xfId="60" applyFont="1" applyFill="1" applyBorder="1" applyAlignment="1">
      <alignment horizontal="left" vertical="top" wrapText="1"/>
      <protection/>
    </xf>
    <xf numFmtId="49" fontId="25" fillId="0" borderId="18" xfId="61" applyNumberFormat="1" applyFont="1" applyFill="1" applyBorder="1" applyAlignment="1" applyProtection="1">
      <alignment horizontal="center"/>
      <protection hidden="1"/>
    </xf>
    <xf numFmtId="177" fontId="25" fillId="0" borderId="18" xfId="61" applyNumberFormat="1" applyFont="1" applyFill="1" applyBorder="1" applyAlignment="1" applyProtection="1">
      <alignment horizontal="center"/>
      <protection hidden="1"/>
    </xf>
    <xf numFmtId="178" fontId="25" fillId="0" borderId="18" xfId="61" applyNumberFormat="1" applyFont="1" applyFill="1" applyBorder="1" applyAlignment="1" applyProtection="1">
      <alignment horizontal="center"/>
      <protection hidden="1"/>
    </xf>
    <xf numFmtId="179" fontId="25" fillId="0" borderId="18" xfId="61" applyNumberFormat="1" applyFont="1" applyFill="1" applyBorder="1" applyAlignment="1" applyProtection="1">
      <alignment horizontal="center"/>
      <protection hidden="1"/>
    </xf>
    <xf numFmtId="174" fontId="25" fillId="0" borderId="13" xfId="57" applyNumberFormat="1" applyFont="1" applyBorder="1" applyAlignment="1">
      <alignment/>
      <protection/>
    </xf>
    <xf numFmtId="0" fontId="25" fillId="0" borderId="29" xfId="57" applyFont="1" applyBorder="1">
      <alignment/>
      <protection/>
    </xf>
    <xf numFmtId="4" fontId="25" fillId="0" borderId="22" xfId="57" applyNumberFormat="1" applyFont="1" applyBorder="1" applyAlignment="1">
      <alignment/>
      <protection/>
    </xf>
    <xf numFmtId="0" fontId="0" fillId="0" borderId="0" xfId="0" applyBorder="1" applyAlignment="1">
      <alignment horizontal="right"/>
    </xf>
    <xf numFmtId="0" fontId="25" fillId="0" borderId="0" xfId="60" applyFont="1" applyFill="1" applyBorder="1" applyAlignment="1">
      <alignment horizontal="left" vertical="top" wrapText="1"/>
      <protection/>
    </xf>
    <xf numFmtId="173" fontId="25" fillId="0" borderId="0" xfId="57" applyNumberFormat="1" applyFont="1" applyBorder="1" applyAlignment="1">
      <alignment/>
      <protection/>
    </xf>
    <xf numFmtId="174" fontId="25" fillId="0" borderId="30" xfId="57" applyNumberFormat="1" applyFont="1" applyBorder="1" applyAlignment="1">
      <alignment/>
      <protection/>
    </xf>
    <xf numFmtId="174" fontId="25" fillId="0" borderId="21" xfId="57" applyNumberFormat="1" applyFont="1" applyBorder="1" applyAlignment="1">
      <alignment/>
      <protection/>
    </xf>
    <xf numFmtId="4" fontId="25" fillId="0" borderId="31" xfId="57" applyNumberFormat="1" applyFont="1" applyBorder="1" applyAlignment="1">
      <alignment/>
      <protection/>
    </xf>
    <xf numFmtId="175" fontId="26" fillId="22" borderId="32" xfId="61" applyNumberFormat="1" applyFont="1" applyFill="1" applyBorder="1" applyAlignment="1" applyProtection="1">
      <alignment horizontal="right"/>
      <protection hidden="1"/>
    </xf>
    <xf numFmtId="0" fontId="25" fillId="0" borderId="23" xfId="60" applyFont="1" applyFill="1" applyBorder="1" applyAlignment="1">
      <alignment horizontal="left" vertical="top" wrapText="1"/>
      <protection/>
    </xf>
    <xf numFmtId="173" fontId="25" fillId="0" borderId="13" xfId="57" applyNumberFormat="1" applyFont="1" applyBorder="1" applyAlignment="1">
      <alignment/>
      <protection/>
    </xf>
    <xf numFmtId="173" fontId="25" fillId="0" borderId="33" xfId="57" applyNumberFormat="1" applyFont="1" applyBorder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5" fillId="0" borderId="18" xfId="57" applyFont="1" applyBorder="1" applyAlignment="1">
      <alignment horizontal="center"/>
      <protection/>
    </xf>
    <xf numFmtId="0" fontId="25" fillId="0" borderId="22" xfId="57" applyFont="1" applyBorder="1" applyAlignment="1">
      <alignment horizontal="center"/>
      <protection/>
    </xf>
    <xf numFmtId="174" fontId="25" fillId="0" borderId="22" xfId="57" applyNumberFormat="1" applyFont="1" applyBorder="1" applyAlignment="1">
      <alignment/>
      <protection/>
    </xf>
    <xf numFmtId="0" fontId="35" fillId="0" borderId="22" xfId="57" applyFont="1" applyBorder="1" applyAlignment="1">
      <alignment horizontal="center"/>
      <protection/>
    </xf>
    <xf numFmtId="174" fontId="35" fillId="0" borderId="22" xfId="57" applyNumberFormat="1" applyFont="1" applyBorder="1" applyAlignment="1">
      <alignment/>
      <protection/>
    </xf>
    <xf numFmtId="4" fontId="35" fillId="0" borderId="22" xfId="57" applyNumberFormat="1" applyFont="1" applyBorder="1" applyAlignment="1">
      <alignment/>
      <protection/>
    </xf>
    <xf numFmtId="4" fontId="35" fillId="0" borderId="31" xfId="57" applyNumberFormat="1" applyFont="1" applyBorder="1" applyAlignment="1">
      <alignment/>
      <protection/>
    </xf>
    <xf numFmtId="49" fontId="25" fillId="0" borderId="22" xfId="61" applyNumberFormat="1" applyFont="1" applyFill="1" applyBorder="1" applyAlignment="1" applyProtection="1">
      <alignment horizontal="center"/>
      <protection hidden="1"/>
    </xf>
    <xf numFmtId="177" fontId="25" fillId="0" borderId="22" xfId="61" applyNumberFormat="1" applyFont="1" applyFill="1" applyBorder="1" applyAlignment="1" applyProtection="1">
      <alignment horizontal="center"/>
      <protection hidden="1"/>
    </xf>
    <xf numFmtId="178" fontId="25" fillId="0" borderId="22" xfId="61" applyNumberFormat="1" applyFont="1" applyFill="1" applyBorder="1" applyAlignment="1" applyProtection="1">
      <alignment horizontal="center"/>
      <protection hidden="1"/>
    </xf>
    <xf numFmtId="179" fontId="25" fillId="0" borderId="22" xfId="6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/>
    </xf>
    <xf numFmtId="0" fontId="35" fillId="0" borderId="34" xfId="57" applyFont="1" applyBorder="1" applyAlignment="1">
      <alignment wrapText="1"/>
      <protection/>
    </xf>
    <xf numFmtId="174" fontId="25" fillId="0" borderId="28" xfId="57" applyNumberFormat="1" applyFont="1" applyBorder="1" applyAlignment="1">
      <alignment/>
      <protection/>
    </xf>
    <xf numFmtId="174" fontId="25" fillId="0" borderId="31" xfId="57" applyNumberFormat="1" applyFont="1" applyBorder="1" applyAlignment="1">
      <alignment/>
      <protection/>
    </xf>
    <xf numFmtId="4" fontId="25" fillId="0" borderId="18" xfId="57" applyNumberFormat="1" applyFont="1" applyBorder="1" applyAlignment="1">
      <alignment/>
      <protection/>
    </xf>
    <xf numFmtId="175" fontId="26" fillId="0" borderId="17" xfId="61" applyNumberFormat="1" applyFont="1" applyFill="1" applyBorder="1" applyAlignment="1" applyProtection="1">
      <alignment horizontal="right"/>
      <protection hidden="1"/>
    </xf>
    <xf numFmtId="4" fontId="25" fillId="0" borderId="21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22" fillId="0" borderId="0" xfId="57" applyFont="1" applyAlignment="1">
      <alignment/>
      <protection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15" fillId="0" borderId="0" xfId="57" applyFont="1">
      <alignment/>
      <protection/>
    </xf>
    <xf numFmtId="0" fontId="36" fillId="0" borderId="0" xfId="57" applyFont="1">
      <alignment/>
      <protection/>
    </xf>
    <xf numFmtId="0" fontId="37" fillId="0" borderId="0" xfId="0" applyFont="1" applyAlignment="1">
      <alignment/>
    </xf>
    <xf numFmtId="0" fontId="36" fillId="0" borderId="0" xfId="0" applyFont="1" applyAlignment="1">
      <alignment horizontal="left" indent="3"/>
    </xf>
    <xf numFmtId="4" fontId="25" fillId="0" borderId="11" xfId="57" applyNumberFormat="1" applyFont="1" applyBorder="1" applyAlignment="1">
      <alignment/>
      <protection/>
    </xf>
    <xf numFmtId="4" fontId="25" fillId="0" borderId="28" xfId="57" applyNumberFormat="1" applyFont="1" applyBorder="1" applyAlignment="1">
      <alignment/>
      <protection/>
    </xf>
    <xf numFmtId="174" fontId="25" fillId="0" borderId="25" xfId="57" applyNumberFormat="1" applyFont="1" applyBorder="1" applyAlignment="1">
      <alignment/>
      <protection/>
    </xf>
    <xf numFmtId="178" fontId="25" fillId="0" borderId="25" xfId="61" applyNumberFormat="1" applyFont="1" applyFill="1" applyBorder="1" applyAlignment="1" applyProtection="1">
      <alignment horizontal="center"/>
      <protection hidden="1"/>
    </xf>
    <xf numFmtId="179" fontId="25" fillId="0" borderId="25" xfId="61" applyNumberFormat="1" applyFont="1" applyFill="1" applyBorder="1" applyAlignment="1" applyProtection="1">
      <alignment horizontal="center"/>
      <protection hidden="1"/>
    </xf>
    <xf numFmtId="49" fontId="25" fillId="0" borderId="25" xfId="61" applyNumberFormat="1" applyFont="1" applyFill="1" applyBorder="1" applyAlignment="1" applyProtection="1">
      <alignment horizontal="center"/>
      <protection hidden="1"/>
    </xf>
    <xf numFmtId="177" fontId="25" fillId="0" borderId="25" xfId="61" applyNumberFormat="1" applyFont="1" applyFill="1" applyBorder="1" applyAlignment="1" applyProtection="1">
      <alignment horizontal="center"/>
      <protection hidden="1"/>
    </xf>
    <xf numFmtId="174" fontId="25" fillId="0" borderId="35" xfId="57" applyNumberFormat="1" applyFont="1" applyBorder="1" applyAlignment="1">
      <alignment/>
      <protection/>
    </xf>
    <xf numFmtId="0" fontId="28" fillId="0" borderId="0" xfId="57" applyFont="1">
      <alignment/>
      <protection/>
    </xf>
    <xf numFmtId="49" fontId="26" fillId="24" borderId="16" xfId="61" applyNumberFormat="1" applyFont="1" applyFill="1" applyBorder="1" applyAlignment="1" applyProtection="1">
      <alignment horizontal="left" wrapText="1"/>
      <protection hidden="1"/>
    </xf>
    <xf numFmtId="179" fontId="26" fillId="24" borderId="14" xfId="61" applyNumberFormat="1" applyFont="1" applyFill="1" applyBorder="1" applyAlignment="1" applyProtection="1">
      <alignment horizontal="center"/>
      <protection hidden="1"/>
    </xf>
    <xf numFmtId="175" fontId="26" fillId="24" borderId="14" xfId="61" applyNumberFormat="1" applyFont="1" applyFill="1" applyBorder="1" applyAlignment="1" applyProtection="1">
      <alignment horizontal="right"/>
      <protection hidden="1"/>
    </xf>
    <xf numFmtId="49" fontId="26" fillId="24" borderId="15" xfId="61" applyNumberFormat="1" applyFont="1" applyFill="1" applyBorder="1" applyAlignment="1" applyProtection="1">
      <alignment horizontal="left" wrapText="1"/>
      <protection hidden="1"/>
    </xf>
    <xf numFmtId="0" fontId="25" fillId="0" borderId="34" xfId="57" applyFont="1" applyFill="1" applyBorder="1">
      <alignment/>
      <protection/>
    </xf>
    <xf numFmtId="3" fontId="25" fillId="0" borderId="22" xfId="61" applyNumberFormat="1" applyFont="1" applyFill="1" applyBorder="1">
      <alignment/>
      <protection/>
    </xf>
    <xf numFmtId="3" fontId="25" fillId="0" borderId="22" xfId="57" applyNumberFormat="1" applyFont="1" applyBorder="1">
      <alignment/>
      <protection/>
    </xf>
    <xf numFmtId="10" fontId="25" fillId="0" borderId="31" xfId="69" applyNumberFormat="1" applyFont="1" applyBorder="1" applyAlignment="1">
      <alignment/>
    </xf>
    <xf numFmtId="0" fontId="35" fillId="24" borderId="16" xfId="57" applyFont="1" applyFill="1" applyBorder="1">
      <alignment/>
      <protection/>
    </xf>
    <xf numFmtId="0" fontId="35" fillId="24" borderId="12" xfId="57" applyFont="1" applyFill="1" applyBorder="1" applyAlignment="1">
      <alignment horizontal="center"/>
      <protection/>
    </xf>
    <xf numFmtId="173" fontId="35" fillId="24" borderId="12" xfId="57" applyNumberFormat="1" applyFont="1" applyFill="1" applyBorder="1" applyAlignment="1">
      <alignment/>
      <protection/>
    </xf>
    <xf numFmtId="174" fontId="25" fillId="24" borderId="12" xfId="57" applyNumberFormat="1" applyFont="1" applyFill="1" applyBorder="1" applyAlignment="1">
      <alignment/>
      <protection/>
    </xf>
    <xf numFmtId="174" fontId="25" fillId="24" borderId="32" xfId="57" applyNumberFormat="1" applyFont="1" applyFill="1" applyBorder="1" applyAlignment="1">
      <alignment/>
      <protection/>
    </xf>
    <xf numFmtId="175" fontId="26" fillId="24" borderId="17" xfId="61" applyNumberFormat="1" applyFont="1" applyFill="1" applyBorder="1" applyAlignment="1" applyProtection="1">
      <alignment horizontal="right"/>
      <protection hidden="1"/>
    </xf>
    <xf numFmtId="179" fontId="26" fillId="24" borderId="12" xfId="61" applyNumberFormat="1" applyFont="1" applyFill="1" applyBorder="1" applyAlignment="1" applyProtection="1">
      <alignment horizontal="center"/>
      <protection hidden="1"/>
    </xf>
    <xf numFmtId="175" fontId="26" fillId="24" borderId="12" xfId="61" applyNumberFormat="1" applyFont="1" applyFill="1" applyBorder="1" applyAlignment="1" applyProtection="1">
      <alignment horizontal="right"/>
      <protection hidden="1"/>
    </xf>
    <xf numFmtId="175" fontId="26" fillId="24" borderId="32" xfId="61" applyNumberFormat="1" applyFont="1" applyFill="1" applyBorder="1" applyAlignment="1" applyProtection="1">
      <alignment horizontal="right"/>
      <protection hidden="1"/>
    </xf>
    <xf numFmtId="0" fontId="38" fillId="0" borderId="0" xfId="57" applyFont="1">
      <alignment/>
      <protection/>
    </xf>
    <xf numFmtId="0" fontId="38" fillId="0" borderId="0" xfId="57" applyFont="1" applyAlignment="1">
      <alignment horizontal="center"/>
      <protection/>
    </xf>
    <xf numFmtId="0" fontId="39" fillId="0" borderId="0" xfId="57" applyFont="1">
      <alignment/>
      <protection/>
    </xf>
    <xf numFmtId="0" fontId="39" fillId="0" borderId="0" xfId="57" applyFont="1" applyAlignment="1">
      <alignment horizontal="center"/>
      <protection/>
    </xf>
    <xf numFmtId="173" fontId="25" fillId="0" borderId="31" xfId="57" applyNumberFormat="1" applyFont="1" applyBorder="1" applyAlignment="1">
      <alignment/>
      <protection/>
    </xf>
    <xf numFmtId="49" fontId="35" fillId="24" borderId="12" xfId="61" applyNumberFormat="1" applyFont="1" applyFill="1" applyBorder="1" applyAlignment="1" applyProtection="1">
      <alignment horizontal="center"/>
      <protection hidden="1"/>
    </xf>
    <xf numFmtId="177" fontId="35" fillId="24" borderId="12" xfId="61" applyNumberFormat="1" applyFont="1" applyFill="1" applyBorder="1" applyAlignment="1" applyProtection="1">
      <alignment horizontal="center"/>
      <protection hidden="1"/>
    </xf>
    <xf numFmtId="178" fontId="35" fillId="24" borderId="12" xfId="61" applyNumberFormat="1" applyFont="1" applyFill="1" applyBorder="1" applyAlignment="1" applyProtection="1">
      <alignment horizontal="center"/>
      <protection hidden="1"/>
    </xf>
    <xf numFmtId="179" fontId="35" fillId="24" borderId="12" xfId="61" applyNumberFormat="1" applyFont="1" applyFill="1" applyBorder="1" applyAlignment="1" applyProtection="1">
      <alignment horizontal="center"/>
      <protection hidden="1"/>
    </xf>
    <xf numFmtId="173" fontId="35" fillId="24" borderId="32" xfId="57" applyNumberFormat="1" applyFont="1" applyFill="1" applyBorder="1" applyAlignment="1">
      <alignment/>
      <protection/>
    </xf>
    <xf numFmtId="0" fontId="39" fillId="0" borderId="0" xfId="57" applyFont="1" applyBorder="1" applyAlignment="1">
      <alignment horizontal="center"/>
      <protection/>
    </xf>
    <xf numFmtId="0" fontId="38" fillId="0" borderId="0" xfId="57" applyFont="1" applyBorder="1" applyAlignment="1">
      <alignment horizontal="center"/>
      <protection/>
    </xf>
    <xf numFmtId="174" fontId="40" fillId="0" borderId="20" xfId="57" applyNumberFormat="1" applyFont="1" applyBorder="1" applyAlignment="1">
      <alignment/>
      <protection/>
    </xf>
    <xf numFmtId="0" fontId="25" fillId="0" borderId="23" xfId="57" applyFont="1" applyFill="1" applyBorder="1">
      <alignment/>
      <protection/>
    </xf>
    <xf numFmtId="0" fontId="25" fillId="0" borderId="13" xfId="57" applyFont="1" applyFill="1" applyBorder="1">
      <alignment/>
      <protection/>
    </xf>
    <xf numFmtId="3" fontId="25" fillId="0" borderId="13" xfId="61" applyNumberFormat="1" applyFont="1" applyFill="1" applyBorder="1">
      <alignment/>
      <protection/>
    </xf>
    <xf numFmtId="3" fontId="25" fillId="0" borderId="13" xfId="57" applyNumberFormat="1" applyFont="1" applyBorder="1">
      <alignment/>
      <protection/>
    </xf>
    <xf numFmtId="10" fontId="25" fillId="0" borderId="33" xfId="69" applyNumberFormat="1" applyFont="1" applyBorder="1" applyAlignment="1">
      <alignment/>
    </xf>
    <xf numFmtId="174" fontId="27" fillId="0" borderId="0" xfId="57" applyNumberFormat="1" applyFont="1">
      <alignment/>
      <protection/>
    </xf>
    <xf numFmtId="174" fontId="15" fillId="0" borderId="0" xfId="57" applyNumberFormat="1">
      <alignment/>
      <protection/>
    </xf>
    <xf numFmtId="174" fontId="25" fillId="0" borderId="33" xfId="57" applyNumberFormat="1" applyFont="1" applyBorder="1" applyAlignment="1">
      <alignment/>
      <protection/>
    </xf>
    <xf numFmtId="177" fontId="25" fillId="0" borderId="36" xfId="61" applyNumberFormat="1" applyFont="1" applyFill="1" applyBorder="1" applyAlignment="1" applyProtection="1">
      <alignment horizontal="center"/>
      <protection hidden="1"/>
    </xf>
    <xf numFmtId="179" fontId="25" fillId="0" borderId="37" xfId="61" applyNumberFormat="1" applyFont="1" applyFill="1" applyBorder="1" applyAlignment="1" applyProtection="1">
      <alignment horizontal="center"/>
      <protection hidden="1"/>
    </xf>
    <xf numFmtId="172" fontId="26" fillId="22" borderId="12" xfId="61" applyNumberFormat="1" applyFont="1" applyFill="1" applyBorder="1" applyAlignment="1" applyProtection="1">
      <alignment horizontal="right"/>
      <protection hidden="1"/>
    </xf>
    <xf numFmtId="175" fontId="26" fillId="22" borderId="14" xfId="61" applyNumberFormat="1" applyFont="1" applyFill="1" applyBorder="1" applyAlignment="1" applyProtection="1">
      <alignment horizontal="right"/>
      <protection hidden="1"/>
    </xf>
    <xf numFmtId="49" fontId="26" fillId="22" borderId="15" xfId="61" applyNumberFormat="1" applyFont="1" applyFill="1" applyBorder="1" applyAlignment="1" applyProtection="1">
      <alignment horizontal="left" wrapText="1"/>
      <protection hidden="1"/>
    </xf>
    <xf numFmtId="49" fontId="26" fillId="22" borderId="14" xfId="0" applyNumberFormat="1" applyFont="1" applyFill="1" applyBorder="1" applyAlignment="1">
      <alignment horizontal="center"/>
    </xf>
    <xf numFmtId="177" fontId="26" fillId="22" borderId="14" xfId="61" applyNumberFormat="1" applyFont="1" applyFill="1" applyBorder="1" applyAlignment="1" applyProtection="1">
      <alignment horizontal="center"/>
      <protection hidden="1"/>
    </xf>
    <xf numFmtId="178" fontId="26" fillId="22" borderId="14" xfId="61" applyNumberFormat="1" applyFont="1" applyFill="1" applyBorder="1" applyAlignment="1" applyProtection="1">
      <alignment horizontal="center"/>
      <protection hidden="1"/>
    </xf>
    <xf numFmtId="179" fontId="26" fillId="22" borderId="14" xfId="61" applyNumberFormat="1" applyFont="1" applyFill="1" applyBorder="1" applyAlignment="1" applyProtection="1">
      <alignment horizontal="center"/>
      <protection hidden="1"/>
    </xf>
    <xf numFmtId="0" fontId="42" fillId="0" borderId="0" xfId="57" applyFont="1" applyAlignment="1">
      <alignment horizontal="right"/>
      <protection/>
    </xf>
    <xf numFmtId="0" fontId="41" fillId="0" borderId="0" xfId="0" applyFont="1" applyAlignment="1">
      <alignment horizontal="left" indent="3"/>
    </xf>
    <xf numFmtId="0" fontId="43" fillId="0" borderId="0" xfId="0" applyFont="1" applyAlignment="1">
      <alignment/>
    </xf>
    <xf numFmtId="0" fontId="46" fillId="0" borderId="0" xfId="57" applyFont="1">
      <alignment/>
      <protection/>
    </xf>
    <xf numFmtId="0" fontId="46" fillId="0" borderId="0" xfId="0" applyFont="1" applyAlignment="1">
      <alignment/>
    </xf>
    <xf numFmtId="0" fontId="44" fillId="0" borderId="0" xfId="57" applyFont="1">
      <alignment/>
      <protection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57" applyFont="1" applyAlignment="1">
      <alignment/>
      <protection/>
    </xf>
    <xf numFmtId="0" fontId="44" fillId="0" borderId="0" xfId="0" applyFont="1" applyAlignment="1">
      <alignment/>
    </xf>
    <xf numFmtId="0" fontId="47" fillId="0" borderId="0" xfId="0" applyFont="1" applyAlignment="1">
      <alignment horizontal="left" wrapText="1"/>
    </xf>
    <xf numFmtId="174" fontId="44" fillId="0" borderId="0" xfId="0" applyNumberFormat="1" applyFont="1" applyBorder="1" applyAlignment="1">
      <alignment/>
    </xf>
    <xf numFmtId="0" fontId="44" fillId="0" borderId="0" xfId="0" applyFont="1" applyAlignment="1">
      <alignment wrapText="1"/>
    </xf>
    <xf numFmtId="174" fontId="44" fillId="0" borderId="0" xfId="0" applyNumberFormat="1" applyFont="1" applyAlignment="1">
      <alignment/>
    </xf>
    <xf numFmtId="0" fontId="47" fillId="0" borderId="38" xfId="0" applyFont="1" applyBorder="1" applyAlignment="1">
      <alignment horizontal="left" wrapText="1"/>
    </xf>
    <xf numFmtId="0" fontId="25" fillId="0" borderId="10" xfId="57" applyFont="1" applyFill="1" applyBorder="1">
      <alignment/>
      <protection/>
    </xf>
    <xf numFmtId="0" fontId="22" fillId="0" borderId="0" xfId="57" applyFont="1" applyBorder="1">
      <alignment/>
      <protection/>
    </xf>
    <xf numFmtId="0" fontId="46" fillId="0" borderId="0" xfId="57" applyFont="1" applyBorder="1">
      <alignment/>
      <protection/>
    </xf>
    <xf numFmtId="0" fontId="46" fillId="0" borderId="0" xfId="0" applyFont="1" applyBorder="1" applyAlignment="1">
      <alignment/>
    </xf>
    <xf numFmtId="0" fontId="41" fillId="0" borderId="0" xfId="0" applyFont="1" applyBorder="1" applyAlignment="1">
      <alignment horizontal="left" indent="3"/>
    </xf>
    <xf numFmtId="0" fontId="15" fillId="0" borderId="0" xfId="57" applyBorder="1">
      <alignment/>
      <protection/>
    </xf>
    <xf numFmtId="0" fontId="44" fillId="0" borderId="0" xfId="57" applyFont="1" applyBorder="1">
      <alignment/>
      <protection/>
    </xf>
    <xf numFmtId="0" fontId="44" fillId="0" borderId="0" xfId="57" applyFont="1" applyBorder="1" applyAlignment="1">
      <alignment/>
      <protection/>
    </xf>
    <xf numFmtId="0" fontId="47" fillId="0" borderId="0" xfId="0" applyFont="1" applyBorder="1" applyAlignment="1">
      <alignment horizontal="left" wrapText="1"/>
    </xf>
    <xf numFmtId="175" fontId="26" fillId="22" borderId="17" xfId="61" applyNumberFormat="1" applyFont="1" applyFill="1" applyBorder="1" applyAlignment="1" applyProtection="1">
      <alignment horizontal="right"/>
      <protection hidden="1"/>
    </xf>
    <xf numFmtId="0" fontId="30" fillId="0" borderId="15" xfId="57" applyFont="1" applyFill="1" applyBorder="1" applyAlignment="1">
      <alignment horizontal="center" vertical="center" wrapText="1"/>
      <protection/>
    </xf>
    <xf numFmtId="49" fontId="30" fillId="22" borderId="15" xfId="61" applyNumberFormat="1" applyFont="1" applyFill="1" applyBorder="1" applyAlignment="1" applyProtection="1">
      <alignment horizontal="left" wrapText="1"/>
      <protection hidden="1"/>
    </xf>
    <xf numFmtId="0" fontId="42" fillId="0" borderId="19" xfId="57" applyFont="1" applyBorder="1">
      <alignment/>
      <protection/>
    </xf>
    <xf numFmtId="176" fontId="42" fillId="0" borderId="10" xfId="61" applyNumberFormat="1" applyFont="1" applyFill="1" applyBorder="1" applyAlignment="1" applyProtection="1">
      <alignment wrapText="1"/>
      <protection hidden="1"/>
    </xf>
    <xf numFmtId="0" fontId="42" fillId="0" borderId="10" xfId="57" applyFont="1" applyFill="1" applyBorder="1">
      <alignment/>
      <protection/>
    </xf>
    <xf numFmtId="0" fontId="42" fillId="0" borderId="10" xfId="60" applyFont="1" applyFill="1" applyBorder="1" applyAlignment="1">
      <alignment horizontal="left" vertical="top" wrapText="1"/>
      <protection/>
    </xf>
    <xf numFmtId="0" fontId="42" fillId="0" borderId="34" xfId="57" applyFont="1" applyFill="1" applyBorder="1">
      <alignment/>
      <protection/>
    </xf>
    <xf numFmtId="0" fontId="22" fillId="0" borderId="0" xfId="57" applyFont="1" applyFill="1">
      <alignment/>
      <protection/>
    </xf>
    <xf numFmtId="174" fontId="48" fillId="0" borderId="0" xfId="57" applyNumberFormat="1" applyFont="1" applyFill="1">
      <alignment/>
      <protection/>
    </xf>
    <xf numFmtId="0" fontId="48" fillId="0" borderId="0" xfId="57" applyFont="1" applyFill="1">
      <alignment/>
      <protection/>
    </xf>
    <xf numFmtId="0" fontId="48" fillId="0" borderId="0" xfId="57" applyFont="1">
      <alignment/>
      <protection/>
    </xf>
    <xf numFmtId="49" fontId="22" fillId="0" borderId="29" xfId="61" applyNumberFormat="1" applyFont="1" applyFill="1" applyBorder="1" applyAlignment="1" applyProtection="1">
      <alignment horizontal="left" wrapText="1"/>
      <protection hidden="1"/>
    </xf>
    <xf numFmtId="49" fontId="22" fillId="0" borderId="18" xfId="0" applyNumberFormat="1" applyFont="1" applyFill="1" applyBorder="1" applyAlignment="1">
      <alignment horizontal="center"/>
    </xf>
    <xf numFmtId="177" fontId="22" fillId="0" borderId="18" xfId="61" applyNumberFormat="1" applyFont="1" applyFill="1" applyBorder="1" applyAlignment="1" applyProtection="1">
      <alignment horizontal="center"/>
      <protection hidden="1"/>
    </xf>
    <xf numFmtId="178" fontId="22" fillId="0" borderId="18" xfId="61" applyNumberFormat="1" applyFont="1" applyFill="1" applyBorder="1" applyAlignment="1" applyProtection="1">
      <alignment horizontal="center"/>
      <protection hidden="1"/>
    </xf>
    <xf numFmtId="179" fontId="22" fillId="0" borderId="18" xfId="61" applyNumberFormat="1" applyFont="1" applyFill="1" applyBorder="1" applyAlignment="1" applyProtection="1">
      <alignment horizontal="center"/>
      <protection hidden="1"/>
    </xf>
    <xf numFmtId="175" fontId="22" fillId="0" borderId="18" xfId="61" applyNumberFormat="1" applyFont="1" applyFill="1" applyBorder="1" applyAlignment="1" applyProtection="1">
      <alignment horizontal="right"/>
      <protection hidden="1"/>
    </xf>
    <xf numFmtId="175" fontId="22" fillId="0" borderId="21" xfId="61" applyNumberFormat="1" applyFont="1" applyFill="1" applyBorder="1" applyAlignment="1" applyProtection="1">
      <alignment horizontal="right"/>
      <protection hidden="1"/>
    </xf>
    <xf numFmtId="0" fontId="4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27" fillId="0" borderId="0" xfId="0" applyFont="1" applyAlignment="1">
      <alignment/>
    </xf>
    <xf numFmtId="0" fontId="49" fillId="0" borderId="0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172" fontId="38" fillId="0" borderId="13" xfId="0" applyNumberFormat="1" applyFont="1" applyBorder="1" applyAlignment="1">
      <alignment horizontal="center"/>
    </xf>
    <xf numFmtId="0" fontId="38" fillId="0" borderId="23" xfId="0" applyFont="1" applyBorder="1" applyAlignment="1">
      <alignment horizontal="center" wrapText="1"/>
    </xf>
    <xf numFmtId="172" fontId="39" fillId="0" borderId="11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74" fontId="39" fillId="0" borderId="11" xfId="58" applyNumberFormat="1" applyFont="1" applyBorder="1" applyAlignment="1">
      <alignment horizontal="center"/>
      <protection/>
    </xf>
    <xf numFmtId="0" fontId="39" fillId="25" borderId="10" xfId="0" applyFont="1" applyFill="1" applyBorder="1" applyAlignment="1">
      <alignment/>
    </xf>
    <xf numFmtId="0" fontId="38" fillId="0" borderId="3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50" fillId="0" borderId="0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38" xfId="0" applyBorder="1" applyAlignment="1">
      <alignment/>
    </xf>
    <xf numFmtId="0" fontId="51" fillId="0" borderId="0" xfId="0" applyFont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0" fillId="25" borderId="33" xfId="0" applyNumberFormat="1" applyFont="1" applyFill="1" applyBorder="1" applyAlignment="1">
      <alignment/>
    </xf>
    <xf numFmtId="2" fontId="0" fillId="25" borderId="13" xfId="0" applyNumberFormat="1" applyFont="1" applyFill="1" applyBorder="1" applyAlignment="1">
      <alignment/>
    </xf>
    <xf numFmtId="0" fontId="57" fillId="25" borderId="13" xfId="0" applyFont="1" applyFill="1" applyBorder="1" applyAlignment="1">
      <alignment/>
    </xf>
    <xf numFmtId="49" fontId="0" fillId="25" borderId="23" xfId="0" applyNumberFormat="1" applyFont="1" applyFill="1" applyBorder="1" applyAlignment="1">
      <alignment/>
    </xf>
    <xf numFmtId="2" fontId="0" fillId="25" borderId="28" xfId="0" applyNumberFormat="1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57" fillId="0" borderId="11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9" fillId="0" borderId="0" xfId="0" applyFont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2" fontId="39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 horizontal="right" wrapText="1"/>
    </xf>
    <xf numFmtId="0" fontId="39" fillId="0" borderId="11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60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/>
    </xf>
    <xf numFmtId="0" fontId="27" fillId="0" borderId="0" xfId="59" applyFont="1">
      <alignment/>
      <protection/>
    </xf>
    <xf numFmtId="0" fontId="15" fillId="0" borderId="0" xfId="59">
      <alignment/>
      <protection/>
    </xf>
    <xf numFmtId="0" fontId="23" fillId="0" borderId="0" xfId="59" applyFont="1" applyFill="1" applyBorder="1" applyAlignment="1">
      <alignment vertical="top" wrapText="1"/>
      <protection/>
    </xf>
    <xf numFmtId="0" fontId="15" fillId="0" borderId="11" xfId="56" applyBorder="1" applyAlignment="1">
      <alignment horizontal="center" wrapText="1"/>
      <protection/>
    </xf>
    <xf numFmtId="0" fontId="15" fillId="0" borderId="28" xfId="56" applyBorder="1" applyAlignment="1">
      <alignment horizontal="center" wrapText="1"/>
      <protection/>
    </xf>
    <xf numFmtId="0" fontId="15" fillId="0" borderId="25" xfId="56" applyBorder="1" applyAlignment="1">
      <alignment horizontal="center" textRotation="90" wrapText="1"/>
      <protection/>
    </xf>
    <xf numFmtId="0" fontId="15" fillId="0" borderId="25" xfId="56" applyFont="1" applyBorder="1" applyAlignment="1">
      <alignment horizontal="center" textRotation="90" wrapText="1"/>
      <protection/>
    </xf>
    <xf numFmtId="0" fontId="15" fillId="0" borderId="35" xfId="56" applyFont="1" applyBorder="1" applyAlignment="1">
      <alignment horizontal="center" textRotation="90" wrapText="1"/>
      <protection/>
    </xf>
    <xf numFmtId="0" fontId="26" fillId="0" borderId="16" xfId="62" applyNumberFormat="1" applyFont="1" applyFill="1" applyBorder="1" applyAlignment="1" applyProtection="1">
      <alignment horizontal="center"/>
      <protection hidden="1"/>
    </xf>
    <xf numFmtId="0" fontId="26" fillId="0" borderId="12" xfId="62" applyNumberFormat="1" applyFont="1" applyFill="1" applyBorder="1" applyAlignment="1" applyProtection="1">
      <alignment horizontal="center"/>
      <protection hidden="1"/>
    </xf>
    <xf numFmtId="0" fontId="26" fillId="0" borderId="12" xfId="56" applyFont="1" applyBorder="1" applyAlignment="1">
      <alignment horizontal="center" wrapText="1"/>
      <protection/>
    </xf>
    <xf numFmtId="0" fontId="26" fillId="0" borderId="12" xfId="56" applyFont="1" applyBorder="1" applyAlignment="1">
      <alignment horizontal="center"/>
      <protection/>
    </xf>
    <xf numFmtId="0" fontId="26" fillId="0" borderId="32" xfId="62" applyNumberFormat="1" applyFont="1" applyFill="1" applyBorder="1" applyAlignment="1" applyProtection="1">
      <alignment horizontal="center"/>
      <protection hidden="1"/>
    </xf>
    <xf numFmtId="0" fontId="26" fillId="0" borderId="16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0" fontId="26" fillId="0" borderId="12" xfId="59" applyFont="1" applyBorder="1" applyAlignment="1">
      <alignment horizontal="center" textRotation="90"/>
      <protection/>
    </xf>
    <xf numFmtId="0" fontId="26" fillId="0" borderId="12" xfId="59" applyFont="1" applyBorder="1" applyAlignment="1">
      <alignment horizontal="center"/>
      <protection/>
    </xf>
    <xf numFmtId="0" fontId="26" fillId="0" borderId="14" xfId="59" applyFont="1" applyBorder="1" applyAlignment="1">
      <alignment horizontal="center"/>
      <protection/>
    </xf>
    <xf numFmtId="0" fontId="63" fillId="0" borderId="12" xfId="59" applyFont="1" applyBorder="1" applyAlignment="1">
      <alignment horizontal="center"/>
      <protection/>
    </xf>
    <xf numFmtId="0" fontId="63" fillId="0" borderId="32" xfId="59" applyFont="1" applyBorder="1" applyAlignment="1">
      <alignment horizontal="center"/>
      <protection/>
    </xf>
    <xf numFmtId="176" fontId="64" fillId="22" borderId="15" xfId="62" applyNumberFormat="1" applyFont="1" applyFill="1" applyBorder="1" applyAlignment="1" applyProtection="1">
      <alignment wrapText="1"/>
      <protection hidden="1"/>
    </xf>
    <xf numFmtId="176" fontId="64" fillId="22" borderId="39" xfId="62" applyNumberFormat="1" applyFont="1" applyFill="1" applyBorder="1" applyAlignment="1" applyProtection="1">
      <alignment wrapText="1"/>
      <protection hidden="1"/>
    </xf>
    <xf numFmtId="176" fontId="65" fillId="22" borderId="39" xfId="62" applyNumberFormat="1" applyFont="1" applyFill="1" applyBorder="1" applyAlignment="1" applyProtection="1">
      <alignment wrapText="1"/>
      <protection hidden="1"/>
    </xf>
    <xf numFmtId="49" fontId="26" fillId="22" borderId="14" xfId="62" applyNumberFormat="1" applyFont="1" applyFill="1" applyBorder="1" applyAlignment="1" applyProtection="1">
      <alignment horizontal="center" wrapText="1"/>
      <protection hidden="1"/>
    </xf>
    <xf numFmtId="177" fontId="26" fillId="22" borderId="14" xfId="62" applyNumberFormat="1" applyFont="1" applyFill="1" applyBorder="1" applyAlignment="1" applyProtection="1">
      <alignment horizontal="center"/>
      <protection hidden="1"/>
    </xf>
    <xf numFmtId="177" fontId="26" fillId="22" borderId="40" xfId="62" applyNumberFormat="1" applyFont="1" applyFill="1" applyBorder="1" applyAlignment="1" applyProtection="1">
      <alignment horizontal="center"/>
      <protection hidden="1"/>
    </xf>
    <xf numFmtId="178" fontId="26" fillId="22" borderId="41" xfId="62" applyNumberFormat="1" applyFont="1" applyFill="1" applyBorder="1" applyAlignment="1" applyProtection="1">
      <alignment horizontal="center"/>
      <protection hidden="1"/>
    </xf>
    <xf numFmtId="179" fontId="26" fillId="22" borderId="39" xfId="62" applyNumberFormat="1" applyFont="1" applyFill="1" applyBorder="1" applyAlignment="1" applyProtection="1">
      <alignment horizontal="center"/>
      <protection hidden="1"/>
    </xf>
    <xf numFmtId="179" fontId="26" fillId="22" borderId="14" xfId="62" applyNumberFormat="1" applyFont="1" applyFill="1" applyBorder="1" applyAlignment="1" applyProtection="1">
      <alignment horizontal="center"/>
      <protection hidden="1"/>
    </xf>
    <xf numFmtId="179" fontId="26" fillId="22" borderId="40" xfId="62" applyNumberFormat="1" applyFont="1" applyFill="1" applyBorder="1" applyAlignment="1" applyProtection="1">
      <alignment horizontal="center"/>
      <protection hidden="1"/>
    </xf>
    <xf numFmtId="179" fontId="26" fillId="22" borderId="42" xfId="62" applyNumberFormat="1" applyFont="1" applyFill="1" applyBorder="1" applyAlignment="1" applyProtection="1">
      <alignment horizontal="center"/>
      <protection hidden="1"/>
    </xf>
    <xf numFmtId="174" fontId="26" fillId="22" borderId="39" xfId="62" applyNumberFormat="1" applyFont="1" applyFill="1" applyBorder="1" applyAlignment="1" applyProtection="1">
      <alignment horizontal="right"/>
      <protection hidden="1"/>
    </xf>
    <xf numFmtId="174" fontId="26" fillId="22" borderId="14" xfId="62" applyNumberFormat="1" applyFont="1" applyFill="1" applyBorder="1" applyAlignment="1" applyProtection="1">
      <alignment horizontal="right"/>
      <protection hidden="1"/>
    </xf>
    <xf numFmtId="174" fontId="26" fillId="22" borderId="17" xfId="62" applyNumberFormat="1" applyFont="1" applyFill="1" applyBorder="1" applyAlignment="1" applyProtection="1">
      <alignment horizontal="right"/>
      <protection hidden="1"/>
    </xf>
    <xf numFmtId="0" fontId="25" fillId="0" borderId="19" xfId="59" applyFont="1" applyBorder="1">
      <alignment/>
      <protection/>
    </xf>
    <xf numFmtId="0" fontId="25" fillId="0" borderId="20" xfId="64" applyFont="1" applyBorder="1">
      <alignment/>
      <protection/>
    </xf>
    <xf numFmtId="49" fontId="25" fillId="0" borderId="20" xfId="62" applyNumberFormat="1" applyFont="1" applyFill="1" applyBorder="1" applyAlignment="1" applyProtection="1">
      <alignment horizontal="center"/>
      <protection hidden="1"/>
    </xf>
    <xf numFmtId="177" fontId="25" fillId="0" borderId="20" xfId="62" applyNumberFormat="1" applyFont="1" applyFill="1" applyBorder="1" applyAlignment="1" applyProtection="1">
      <alignment horizontal="center"/>
      <protection hidden="1"/>
    </xf>
    <xf numFmtId="178" fontId="25" fillId="0" borderId="20" xfId="62" applyNumberFormat="1" applyFont="1" applyFill="1" applyBorder="1" applyAlignment="1" applyProtection="1">
      <alignment horizontal="center"/>
      <protection hidden="1"/>
    </xf>
    <xf numFmtId="179" fontId="25" fillId="0" borderId="20" xfId="62" applyNumberFormat="1" applyFont="1" applyFill="1" applyBorder="1" applyAlignment="1" applyProtection="1">
      <alignment horizontal="center"/>
      <protection hidden="1"/>
    </xf>
    <xf numFmtId="0" fontId="25" fillId="0" borderId="20" xfId="64" applyFont="1" applyBorder="1" applyAlignment="1">
      <alignment horizontal="center"/>
      <protection/>
    </xf>
    <xf numFmtId="179" fontId="25" fillId="0" borderId="18" xfId="62" applyNumberFormat="1" applyFont="1" applyFill="1" applyBorder="1" applyAlignment="1" applyProtection="1">
      <alignment horizontal="center"/>
      <protection hidden="1"/>
    </xf>
    <xf numFmtId="174" fontId="25" fillId="0" borderId="20" xfId="62" applyNumberFormat="1" applyFont="1" applyFill="1" applyBorder="1" applyAlignment="1" applyProtection="1">
      <alignment horizontal="right"/>
      <protection hidden="1"/>
    </xf>
    <xf numFmtId="174" fontId="22" fillId="0" borderId="20" xfId="62" applyNumberFormat="1" applyFont="1" applyFill="1" applyBorder="1" applyAlignment="1" applyProtection="1">
      <alignment horizontal="right"/>
      <protection hidden="1"/>
    </xf>
    <xf numFmtId="174" fontId="25" fillId="0" borderId="30" xfId="62" applyNumberFormat="1" applyFont="1" applyFill="1" applyBorder="1" applyAlignment="1" applyProtection="1">
      <alignment horizontal="right"/>
      <protection hidden="1"/>
    </xf>
    <xf numFmtId="176" fontId="25" fillId="0" borderId="10" xfId="62" applyNumberFormat="1" applyFont="1" applyFill="1" applyBorder="1" applyAlignment="1" applyProtection="1">
      <alignment wrapText="1"/>
      <protection hidden="1"/>
    </xf>
    <xf numFmtId="0" fontId="25" fillId="0" borderId="11" xfId="64" applyFont="1" applyBorder="1">
      <alignment/>
      <protection/>
    </xf>
    <xf numFmtId="49" fontId="25" fillId="0" borderId="11" xfId="62" applyNumberFormat="1" applyFont="1" applyFill="1" applyBorder="1" applyAlignment="1" applyProtection="1">
      <alignment horizontal="center"/>
      <protection hidden="1"/>
    </xf>
    <xf numFmtId="177" fontId="25" fillId="0" borderId="11" xfId="62" applyNumberFormat="1" applyFont="1" applyFill="1" applyBorder="1" applyAlignment="1" applyProtection="1">
      <alignment horizontal="center"/>
      <protection hidden="1"/>
    </xf>
    <xf numFmtId="178" fontId="25" fillId="0" borderId="11" xfId="62" applyNumberFormat="1" applyFont="1" applyFill="1" applyBorder="1" applyAlignment="1" applyProtection="1">
      <alignment horizontal="center"/>
      <protection hidden="1"/>
    </xf>
    <xf numFmtId="179" fontId="25" fillId="0" borderId="11" xfId="62" applyNumberFormat="1" applyFont="1" applyFill="1" applyBorder="1" applyAlignment="1" applyProtection="1">
      <alignment horizontal="center"/>
      <protection hidden="1"/>
    </xf>
    <xf numFmtId="0" fontId="25" fillId="0" borderId="11" xfId="64" applyFont="1" applyBorder="1" applyAlignment="1">
      <alignment horizontal="center"/>
      <protection/>
    </xf>
    <xf numFmtId="174" fontId="25" fillId="0" borderId="11" xfId="62" applyNumberFormat="1" applyFont="1" applyFill="1" applyBorder="1" applyAlignment="1" applyProtection="1">
      <alignment horizontal="right"/>
      <protection hidden="1"/>
    </xf>
    <xf numFmtId="0" fontId="25" fillId="0" borderId="11" xfId="56" applyFont="1" applyBorder="1" applyAlignment="1">
      <alignment horizontal="right" vertical="center" wrapText="1"/>
      <protection/>
    </xf>
    <xf numFmtId="174" fontId="22" fillId="0" borderId="11" xfId="62" applyNumberFormat="1" applyFont="1" applyFill="1" applyBorder="1" applyAlignment="1" applyProtection="1">
      <alignment horizontal="right"/>
      <protection hidden="1"/>
    </xf>
    <xf numFmtId="174" fontId="25" fillId="0" borderId="28" xfId="62" applyNumberFormat="1" applyFont="1" applyFill="1" applyBorder="1" applyAlignment="1" applyProtection="1">
      <alignment horizontal="right"/>
      <protection hidden="1"/>
    </xf>
    <xf numFmtId="0" fontId="25" fillId="0" borderId="10" xfId="59" applyFont="1" applyBorder="1">
      <alignment/>
      <protection/>
    </xf>
    <xf numFmtId="0" fontId="25" fillId="0" borderId="11" xfId="62" applyNumberFormat="1" applyFont="1" applyFill="1" applyBorder="1" applyAlignment="1" applyProtection="1">
      <alignment wrapText="1"/>
      <protection hidden="1"/>
    </xf>
    <xf numFmtId="0" fontId="25" fillId="0" borderId="11" xfId="59" applyFont="1" applyBorder="1" applyAlignment="1">
      <alignment horizontal="center"/>
      <protection/>
    </xf>
    <xf numFmtId="173" fontId="25" fillId="0" borderId="11" xfId="62" applyNumberFormat="1" applyFont="1" applyFill="1" applyBorder="1" applyAlignment="1" applyProtection="1">
      <alignment horizontal="right"/>
      <protection hidden="1"/>
    </xf>
    <xf numFmtId="173" fontId="25" fillId="0" borderId="28" xfId="62" applyNumberFormat="1" applyFont="1" applyFill="1" applyBorder="1" applyAlignment="1" applyProtection="1">
      <alignment horizontal="right"/>
      <protection hidden="1"/>
    </xf>
    <xf numFmtId="0" fontId="25" fillId="0" borderId="11" xfId="64" applyNumberFormat="1" applyFont="1" applyBorder="1" applyAlignment="1">
      <alignment horizontal="center" wrapText="1"/>
      <protection/>
    </xf>
    <xf numFmtId="0" fontId="25" fillId="0" borderId="11" xfId="64" applyNumberFormat="1" applyFont="1" applyBorder="1" applyAlignment="1">
      <alignment wrapText="1"/>
      <protection/>
    </xf>
    <xf numFmtId="0" fontId="22" fillId="0" borderId="0" xfId="59" applyFont="1">
      <alignment/>
      <protection/>
    </xf>
    <xf numFmtId="0" fontId="25" fillId="0" borderId="11" xfId="64" applyFont="1" applyFill="1" applyBorder="1">
      <alignment/>
      <protection/>
    </xf>
    <xf numFmtId="0" fontId="25" fillId="0" borderId="11" xfId="59" applyFont="1" applyBorder="1">
      <alignment/>
      <protection/>
    </xf>
    <xf numFmtId="0" fontId="66" fillId="0" borderId="11" xfId="56" applyFont="1" applyBorder="1" applyAlignment="1">
      <alignment wrapText="1"/>
      <protection/>
    </xf>
    <xf numFmtId="0" fontId="36" fillId="0" borderId="11" xfId="56" applyFont="1" applyBorder="1" applyAlignment="1">
      <alignment wrapText="1"/>
      <protection/>
    </xf>
    <xf numFmtId="174" fontId="25" fillId="0" borderId="18" xfId="62" applyNumberFormat="1" applyFont="1" applyFill="1" applyBorder="1" applyAlignment="1" applyProtection="1">
      <alignment horizontal="right"/>
      <protection hidden="1"/>
    </xf>
    <xf numFmtId="172" fontId="25" fillId="0" borderId="11" xfId="59" applyNumberFormat="1" applyFont="1" applyBorder="1" applyAlignment="1">
      <alignment horizontal="right"/>
      <protection/>
    </xf>
    <xf numFmtId="0" fontId="25" fillId="0" borderId="11" xfId="59" applyFont="1" applyBorder="1" applyAlignment="1">
      <alignment horizontal="right"/>
      <protection/>
    </xf>
    <xf numFmtId="0" fontId="25" fillId="0" borderId="23" xfId="59" applyFont="1" applyBorder="1">
      <alignment/>
      <protection/>
    </xf>
    <xf numFmtId="0" fontId="25" fillId="0" borderId="13" xfId="59" applyFont="1" applyBorder="1">
      <alignment/>
      <protection/>
    </xf>
    <xf numFmtId="0" fontId="25" fillId="0" borderId="13" xfId="62" applyNumberFormat="1" applyFont="1" applyFill="1" applyBorder="1" applyAlignment="1" applyProtection="1">
      <alignment wrapText="1"/>
      <protection hidden="1"/>
    </xf>
    <xf numFmtId="49" fontId="25" fillId="0" borderId="13" xfId="62" applyNumberFormat="1" applyFont="1" applyFill="1" applyBorder="1" applyAlignment="1" applyProtection="1">
      <alignment horizontal="center"/>
      <protection hidden="1"/>
    </xf>
    <xf numFmtId="177" fontId="25" fillId="0" borderId="13" xfId="62" applyNumberFormat="1" applyFont="1" applyFill="1" applyBorder="1" applyAlignment="1" applyProtection="1">
      <alignment horizontal="center"/>
      <protection hidden="1"/>
    </xf>
    <xf numFmtId="178" fontId="25" fillId="0" borderId="13" xfId="62" applyNumberFormat="1" applyFont="1" applyFill="1" applyBorder="1" applyAlignment="1" applyProtection="1">
      <alignment horizontal="center"/>
      <protection hidden="1"/>
    </xf>
    <xf numFmtId="179" fontId="25" fillId="0" borderId="13" xfId="62" applyNumberFormat="1" applyFont="1" applyFill="1" applyBorder="1" applyAlignment="1" applyProtection="1">
      <alignment horizontal="center"/>
      <protection hidden="1"/>
    </xf>
    <xf numFmtId="0" fontId="25" fillId="0" borderId="13" xfId="59" applyFont="1" applyBorder="1" applyAlignment="1">
      <alignment horizontal="center"/>
      <protection/>
    </xf>
    <xf numFmtId="0" fontId="25" fillId="0" borderId="13" xfId="64" applyFont="1" applyBorder="1" applyAlignment="1">
      <alignment horizontal="center"/>
      <protection/>
    </xf>
    <xf numFmtId="172" fontId="25" fillId="0" borderId="13" xfId="56" applyNumberFormat="1" applyFont="1" applyBorder="1" applyAlignment="1">
      <alignment horizontal="right" vertical="center" wrapText="1"/>
      <protection/>
    </xf>
    <xf numFmtId="173" fontId="25" fillId="0" borderId="13" xfId="62" applyNumberFormat="1" applyFont="1" applyFill="1" applyBorder="1" applyAlignment="1" applyProtection="1">
      <alignment horizontal="right"/>
      <protection hidden="1"/>
    </xf>
    <xf numFmtId="174" fontId="25" fillId="0" borderId="13" xfId="62" applyNumberFormat="1" applyFont="1" applyFill="1" applyBorder="1" applyAlignment="1" applyProtection="1">
      <alignment horizontal="right"/>
      <protection hidden="1"/>
    </xf>
    <xf numFmtId="174" fontId="25" fillId="0" borderId="33" xfId="62" applyNumberFormat="1" applyFont="1" applyFill="1" applyBorder="1" applyAlignment="1" applyProtection="1">
      <alignment horizontal="right"/>
      <protection hidden="1"/>
    </xf>
    <xf numFmtId="0" fontId="25" fillId="0" borderId="0" xfId="59" applyFont="1" applyBorder="1">
      <alignment/>
      <protection/>
    </xf>
    <xf numFmtId="0" fontId="36" fillId="0" borderId="0" xfId="56" applyFont="1" applyBorder="1" applyAlignment="1">
      <alignment horizontal="center" wrapText="1"/>
      <protection/>
    </xf>
    <xf numFmtId="49" fontId="25" fillId="0" borderId="0" xfId="62" applyNumberFormat="1" applyFont="1" applyFill="1" applyBorder="1" applyAlignment="1" applyProtection="1">
      <alignment horizontal="center"/>
      <protection hidden="1"/>
    </xf>
    <xf numFmtId="177" fontId="25" fillId="0" borderId="0" xfId="62" applyNumberFormat="1" applyFont="1" applyFill="1" applyBorder="1" applyAlignment="1" applyProtection="1">
      <alignment horizontal="center"/>
      <protection hidden="1"/>
    </xf>
    <xf numFmtId="178" fontId="25" fillId="0" borderId="0" xfId="62" applyNumberFormat="1" applyFont="1" applyFill="1" applyBorder="1" applyAlignment="1" applyProtection="1">
      <alignment horizontal="center"/>
      <protection hidden="1"/>
    </xf>
    <xf numFmtId="179" fontId="25" fillId="0" borderId="0" xfId="62" applyNumberFormat="1" applyFont="1" applyFill="1" applyBorder="1" applyAlignment="1" applyProtection="1">
      <alignment horizontal="center"/>
      <protection hidden="1"/>
    </xf>
    <xf numFmtId="0" fontId="25" fillId="0" borderId="0" xfId="59" applyFont="1" applyBorder="1" applyAlignment="1">
      <alignment horizontal="center"/>
      <protection/>
    </xf>
    <xf numFmtId="174" fontId="25" fillId="0" borderId="0" xfId="62" applyNumberFormat="1" applyFont="1" applyFill="1" applyBorder="1" applyAlignment="1" applyProtection="1">
      <alignment horizontal="right"/>
      <protection hidden="1"/>
    </xf>
    <xf numFmtId="172" fontId="48" fillId="0" borderId="0" xfId="56" applyNumberFormat="1" applyFont="1" applyBorder="1" applyAlignment="1">
      <alignment horizontal="center" vertical="center" wrapText="1"/>
      <protection/>
    </xf>
    <xf numFmtId="174" fontId="25" fillId="0" borderId="0" xfId="59" applyNumberFormat="1" applyFont="1" applyBorder="1" applyAlignment="1">
      <alignment horizontal="right"/>
      <protection/>
    </xf>
    <xf numFmtId="173" fontId="25" fillId="0" borderId="0" xfId="62" applyNumberFormat="1" applyFont="1" applyFill="1" applyBorder="1" applyAlignment="1" applyProtection="1">
      <alignment horizontal="right"/>
      <protection hidden="1"/>
    </xf>
    <xf numFmtId="172" fontId="66" fillId="0" borderId="0" xfId="56" applyNumberFormat="1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right"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0" fontId="38" fillId="0" borderId="0" xfId="59" applyFont="1" applyAlignment="1">
      <alignment horizontal="center"/>
      <protection/>
    </xf>
    <xf numFmtId="0" fontId="23" fillId="0" borderId="0" xfId="59" applyFont="1" applyAlignment="1">
      <alignment/>
      <protection/>
    </xf>
    <xf numFmtId="0" fontId="27" fillId="0" borderId="11" xfId="59" applyFont="1" applyBorder="1">
      <alignment/>
      <protection/>
    </xf>
    <xf numFmtId="181" fontId="25" fillId="0" borderId="11" xfId="59" applyNumberFormat="1" applyFont="1" applyBorder="1" applyAlignment="1">
      <alignment horizontal="right"/>
      <protection/>
    </xf>
    <xf numFmtId="173" fontId="27" fillId="0" borderId="0" xfId="59" applyNumberFormat="1" applyFont="1">
      <alignment/>
      <protection/>
    </xf>
    <xf numFmtId="0" fontId="25" fillId="0" borderId="13" xfId="59" applyFont="1" applyBorder="1" applyAlignment="1">
      <alignment horizontal="right"/>
      <protection/>
    </xf>
    <xf numFmtId="172" fontId="25" fillId="0" borderId="11" xfId="56" applyNumberFormat="1" applyFont="1" applyBorder="1" applyAlignment="1">
      <alignment horizontal="right" vertical="center" wrapText="1"/>
      <protection/>
    </xf>
    <xf numFmtId="0" fontId="22" fillId="0" borderId="0" xfId="59" applyFont="1" applyBorder="1">
      <alignment/>
      <protection/>
    </xf>
    <xf numFmtId="44" fontId="25" fillId="0" borderId="11" xfId="64" applyNumberFormat="1" applyFont="1" applyBorder="1" applyAlignment="1">
      <alignment wrapText="1"/>
      <protection/>
    </xf>
    <xf numFmtId="44" fontId="25" fillId="0" borderId="11" xfId="62" applyNumberFormat="1" applyFont="1" applyFill="1" applyBorder="1" applyAlignment="1" applyProtection="1">
      <alignment wrapText="1"/>
      <protection hidden="1"/>
    </xf>
    <xf numFmtId="49" fontId="22" fillId="0" borderId="0" xfId="59" applyNumberFormat="1" applyFont="1">
      <alignment/>
      <protection/>
    </xf>
    <xf numFmtId="174" fontId="25" fillId="0" borderId="21" xfId="62" applyNumberFormat="1" applyFont="1" applyFill="1" applyBorder="1" applyAlignment="1" applyProtection="1">
      <alignment horizontal="right"/>
      <protection hidden="1"/>
    </xf>
    <xf numFmtId="174" fontId="26" fillId="22" borderId="43" xfId="62" applyNumberFormat="1" applyFont="1" applyFill="1" applyBorder="1" applyAlignment="1" applyProtection="1">
      <alignment horizontal="right"/>
      <protection hidden="1"/>
    </xf>
    <xf numFmtId="0" fontId="25" fillId="0" borderId="34" xfId="59" applyFont="1" applyBorder="1">
      <alignment/>
      <protection/>
    </xf>
    <xf numFmtId="0" fontId="25" fillId="0" borderId="22" xfId="59" applyFont="1" applyBorder="1">
      <alignment/>
      <protection/>
    </xf>
    <xf numFmtId="0" fontId="25" fillId="0" borderId="22" xfId="62" applyNumberFormat="1" applyFont="1" applyFill="1" applyBorder="1" applyAlignment="1" applyProtection="1">
      <alignment wrapText="1"/>
      <protection hidden="1"/>
    </xf>
    <xf numFmtId="49" fontId="25" fillId="0" borderId="22" xfId="62" applyNumberFormat="1" applyFont="1" applyFill="1" applyBorder="1" applyAlignment="1" applyProtection="1">
      <alignment horizontal="center"/>
      <protection hidden="1"/>
    </xf>
    <xf numFmtId="177" fontId="25" fillId="0" borderId="22" xfId="62" applyNumberFormat="1" applyFont="1" applyFill="1" applyBorder="1" applyAlignment="1" applyProtection="1">
      <alignment horizontal="center"/>
      <protection hidden="1"/>
    </xf>
    <xf numFmtId="178" fontId="25" fillId="0" borderId="22" xfId="62" applyNumberFormat="1" applyFont="1" applyFill="1" applyBorder="1" applyAlignment="1" applyProtection="1">
      <alignment horizontal="center"/>
      <protection hidden="1"/>
    </xf>
    <xf numFmtId="179" fontId="25" fillId="0" borderId="22" xfId="62" applyNumberFormat="1" applyFont="1" applyFill="1" applyBorder="1" applyAlignment="1" applyProtection="1">
      <alignment horizontal="center"/>
      <protection hidden="1"/>
    </xf>
    <xf numFmtId="0" fontId="25" fillId="0" borderId="22" xfId="59" applyFont="1" applyBorder="1" applyAlignment="1">
      <alignment horizontal="center"/>
      <protection/>
    </xf>
    <xf numFmtId="174" fontId="25" fillId="0" borderId="22" xfId="62" applyNumberFormat="1" applyFont="1" applyFill="1" applyBorder="1" applyAlignment="1" applyProtection="1">
      <alignment horizontal="right"/>
      <protection hidden="1"/>
    </xf>
    <xf numFmtId="0" fontId="25" fillId="0" borderId="22" xfId="59" applyFont="1" applyBorder="1" applyAlignment="1">
      <alignment horizontal="right"/>
      <protection/>
    </xf>
    <xf numFmtId="174" fontId="25" fillId="0" borderId="31" xfId="62" applyNumberFormat="1" applyFont="1" applyFill="1" applyBorder="1" applyAlignment="1" applyProtection="1">
      <alignment horizontal="right"/>
      <protection hidden="1"/>
    </xf>
    <xf numFmtId="0" fontId="40" fillId="0" borderId="10" xfId="57" applyFont="1" applyFill="1" applyBorder="1">
      <alignment/>
      <protection/>
    </xf>
    <xf numFmtId="49" fontId="25" fillId="26" borderId="11" xfId="61" applyNumberFormat="1" applyFont="1" applyFill="1" applyBorder="1" applyAlignment="1" applyProtection="1">
      <alignment horizontal="center"/>
      <protection hidden="1"/>
    </xf>
    <xf numFmtId="177" fontId="25" fillId="26" borderId="11" xfId="61" applyNumberFormat="1" applyFont="1" applyFill="1" applyBorder="1" applyAlignment="1" applyProtection="1">
      <alignment horizontal="center"/>
      <protection hidden="1"/>
    </xf>
    <xf numFmtId="178" fontId="25" fillId="26" borderId="11" xfId="61" applyNumberFormat="1" applyFont="1" applyFill="1" applyBorder="1" applyAlignment="1" applyProtection="1">
      <alignment horizontal="center"/>
      <protection hidden="1"/>
    </xf>
    <xf numFmtId="179" fontId="25" fillId="26" borderId="11" xfId="61" applyNumberFormat="1" applyFont="1" applyFill="1" applyBorder="1" applyAlignment="1" applyProtection="1">
      <alignment horizontal="center"/>
      <protection hidden="1"/>
    </xf>
    <xf numFmtId="174" fontId="25" fillId="26" borderId="11" xfId="57" applyNumberFormat="1" applyFont="1" applyFill="1" applyBorder="1" applyAlignment="1">
      <alignment/>
      <protection/>
    </xf>
    <xf numFmtId="174" fontId="25" fillId="26" borderId="28" xfId="57" applyNumberFormat="1" applyFont="1" applyFill="1" applyBorder="1" applyAlignment="1">
      <alignment/>
      <protection/>
    </xf>
    <xf numFmtId="174" fontId="40" fillId="0" borderId="11" xfId="57" applyNumberFormat="1" applyFont="1" applyBorder="1" applyAlignment="1">
      <alignment/>
      <protection/>
    </xf>
    <xf numFmtId="0" fontId="25" fillId="26" borderId="11" xfId="57" applyFont="1" applyFill="1" applyBorder="1" applyAlignment="1">
      <alignment horizontal="center"/>
      <protection/>
    </xf>
    <xf numFmtId="0" fontId="25" fillId="26" borderId="10" xfId="57" applyFont="1" applyFill="1" applyBorder="1">
      <alignment/>
      <protection/>
    </xf>
    <xf numFmtId="0" fontId="67" fillId="0" borderId="0" xfId="57" applyFont="1" applyFill="1">
      <alignment/>
      <protection/>
    </xf>
    <xf numFmtId="0" fontId="67" fillId="0" borderId="0" xfId="57" applyFont="1">
      <alignment/>
      <protection/>
    </xf>
    <xf numFmtId="176" fontId="40" fillId="0" borderId="10" xfId="61" applyNumberFormat="1" applyFont="1" applyFill="1" applyBorder="1" applyAlignment="1" applyProtection="1">
      <alignment wrapText="1"/>
      <protection hidden="1"/>
    </xf>
    <xf numFmtId="49" fontId="40" fillId="0" borderId="11" xfId="61" applyNumberFormat="1" applyFont="1" applyFill="1" applyBorder="1" applyAlignment="1" applyProtection="1">
      <alignment horizontal="center"/>
      <protection hidden="1"/>
    </xf>
    <xf numFmtId="177" fontId="40" fillId="0" borderId="11" xfId="61" applyNumberFormat="1" applyFont="1" applyFill="1" applyBorder="1" applyAlignment="1" applyProtection="1">
      <alignment horizontal="center"/>
      <protection hidden="1"/>
    </xf>
    <xf numFmtId="178" fontId="40" fillId="0" borderId="11" xfId="61" applyNumberFormat="1" applyFont="1" applyFill="1" applyBorder="1" applyAlignment="1" applyProtection="1">
      <alignment horizontal="center"/>
      <protection hidden="1"/>
    </xf>
    <xf numFmtId="179" fontId="40" fillId="0" borderId="11" xfId="61" applyNumberFormat="1" applyFont="1" applyFill="1" applyBorder="1" applyAlignment="1" applyProtection="1">
      <alignment horizontal="center"/>
      <protection hidden="1"/>
    </xf>
    <xf numFmtId="174" fontId="40" fillId="0" borderId="28" xfId="57" applyNumberFormat="1" applyFont="1" applyBorder="1" applyAlignment="1">
      <alignment/>
      <protection/>
    </xf>
    <xf numFmtId="0" fontId="40" fillId="0" borderId="11" xfId="57" applyFont="1" applyBorder="1" applyAlignment="1">
      <alignment horizontal="center"/>
      <protection/>
    </xf>
    <xf numFmtId="0" fontId="66" fillId="0" borderId="0" xfId="57" applyFont="1">
      <alignment/>
      <protection/>
    </xf>
    <xf numFmtId="0" fontId="49" fillId="0" borderId="0" xfId="57" applyFont="1">
      <alignment/>
      <protection/>
    </xf>
    <xf numFmtId="0" fontId="39" fillId="0" borderId="10" xfId="57" applyFont="1" applyFill="1" applyBorder="1">
      <alignment/>
      <protection/>
    </xf>
    <xf numFmtId="49" fontId="39" fillId="0" borderId="11" xfId="61" applyNumberFormat="1" applyFont="1" applyFill="1" applyBorder="1" applyAlignment="1" applyProtection="1">
      <alignment horizontal="center"/>
      <protection hidden="1"/>
    </xf>
    <xf numFmtId="177" fontId="39" fillId="0" borderId="11" xfId="61" applyNumberFormat="1" applyFont="1" applyFill="1" applyBorder="1" applyAlignment="1" applyProtection="1">
      <alignment horizontal="center"/>
      <protection hidden="1"/>
    </xf>
    <xf numFmtId="178" fontId="39" fillId="0" borderId="11" xfId="61" applyNumberFormat="1" applyFont="1" applyFill="1" applyBorder="1" applyAlignment="1" applyProtection="1">
      <alignment horizontal="center"/>
      <protection hidden="1"/>
    </xf>
    <xf numFmtId="179" fontId="39" fillId="0" borderId="11" xfId="61" applyNumberFormat="1" applyFont="1" applyFill="1" applyBorder="1" applyAlignment="1" applyProtection="1">
      <alignment horizontal="center"/>
      <protection hidden="1"/>
    </xf>
    <xf numFmtId="0" fontId="39" fillId="0" borderId="11" xfId="57" applyFont="1" applyBorder="1" applyAlignment="1">
      <alignment horizontal="center"/>
      <protection/>
    </xf>
    <xf numFmtId="174" fontId="39" fillId="0" borderId="11" xfId="57" applyNumberFormat="1" applyFont="1" applyBorder="1" applyAlignment="1">
      <alignment/>
      <protection/>
    </xf>
    <xf numFmtId="174" fontId="39" fillId="0" borderId="28" xfId="57" applyNumberFormat="1" applyFont="1" applyBorder="1" applyAlignment="1">
      <alignment/>
      <protection/>
    </xf>
    <xf numFmtId="0" fontId="39" fillId="0" borderId="10" xfId="60" applyFont="1" applyFill="1" applyBorder="1" applyAlignment="1">
      <alignment horizontal="left" vertical="top" wrapText="1"/>
      <protection/>
    </xf>
    <xf numFmtId="0" fontId="39" fillId="26" borderId="10" xfId="60" applyFont="1" applyFill="1" applyBorder="1" applyAlignment="1">
      <alignment horizontal="left" vertical="top" wrapText="1"/>
      <protection/>
    </xf>
    <xf numFmtId="49" fontId="39" fillId="26" borderId="11" xfId="61" applyNumberFormat="1" applyFont="1" applyFill="1" applyBorder="1" applyAlignment="1" applyProtection="1">
      <alignment horizontal="center"/>
      <protection hidden="1"/>
    </xf>
    <xf numFmtId="177" fontId="39" fillId="26" borderId="11" xfId="61" applyNumberFormat="1" applyFont="1" applyFill="1" applyBorder="1" applyAlignment="1" applyProtection="1">
      <alignment horizontal="center"/>
      <protection hidden="1"/>
    </xf>
    <xf numFmtId="178" fontId="39" fillId="26" borderId="11" xfId="61" applyNumberFormat="1" applyFont="1" applyFill="1" applyBorder="1" applyAlignment="1" applyProtection="1">
      <alignment horizontal="center"/>
      <protection hidden="1"/>
    </xf>
    <xf numFmtId="179" fontId="39" fillId="26" borderId="11" xfId="61" applyNumberFormat="1" applyFont="1" applyFill="1" applyBorder="1" applyAlignment="1" applyProtection="1">
      <alignment horizontal="center"/>
      <protection hidden="1"/>
    </xf>
    <xf numFmtId="0" fontId="39" fillId="26" borderId="11" xfId="57" applyFont="1" applyFill="1" applyBorder="1" applyAlignment="1">
      <alignment horizontal="center"/>
      <protection/>
    </xf>
    <xf numFmtId="174" fontId="39" fillId="26" borderId="11" xfId="57" applyNumberFormat="1" applyFont="1" applyFill="1" applyBorder="1" applyAlignment="1">
      <alignment/>
      <protection/>
    </xf>
    <xf numFmtId="174" fontId="39" fillId="26" borderId="28" xfId="57" applyNumberFormat="1" applyFont="1" applyFill="1" applyBorder="1" applyAlignment="1">
      <alignment/>
      <protection/>
    </xf>
    <xf numFmtId="174" fontId="40" fillId="26" borderId="11" xfId="57" applyNumberFormat="1" applyFont="1" applyFill="1" applyBorder="1" applyAlignment="1">
      <alignment/>
      <protection/>
    </xf>
    <xf numFmtId="49" fontId="38" fillId="22" borderId="11" xfId="0" applyNumberFormat="1" applyFont="1" applyFill="1" applyBorder="1" applyAlignment="1">
      <alignment horizontal="center"/>
    </xf>
    <xf numFmtId="177" fontId="38" fillId="22" borderId="11" xfId="61" applyNumberFormat="1" applyFont="1" applyFill="1" applyBorder="1" applyAlignment="1" applyProtection="1">
      <alignment horizontal="center"/>
      <protection hidden="1"/>
    </xf>
    <xf numFmtId="178" fontId="38" fillId="22" borderId="11" xfId="61" applyNumberFormat="1" applyFont="1" applyFill="1" applyBorder="1" applyAlignment="1" applyProtection="1">
      <alignment horizontal="center"/>
      <protection hidden="1"/>
    </xf>
    <xf numFmtId="179" fontId="38" fillId="22" borderId="11" xfId="61" applyNumberFormat="1" applyFont="1" applyFill="1" applyBorder="1" applyAlignment="1" applyProtection="1">
      <alignment horizontal="center"/>
      <protection hidden="1"/>
    </xf>
    <xf numFmtId="175" fontId="38" fillId="22" borderId="11" xfId="61" applyNumberFormat="1" applyFont="1" applyFill="1" applyBorder="1" applyAlignment="1" applyProtection="1">
      <alignment horizontal="right"/>
      <protection hidden="1"/>
    </xf>
    <xf numFmtId="49" fontId="68" fillId="0" borderId="11" xfId="0" applyNumberFormat="1" applyFont="1" applyFill="1" applyBorder="1" applyAlignment="1">
      <alignment horizontal="center"/>
    </xf>
    <xf numFmtId="177" fontId="68" fillId="0" borderId="11" xfId="61" applyNumberFormat="1" applyFont="1" applyFill="1" applyBorder="1" applyAlignment="1" applyProtection="1">
      <alignment horizontal="center"/>
      <protection hidden="1"/>
    </xf>
    <xf numFmtId="178" fontId="68" fillId="0" borderId="11" xfId="61" applyNumberFormat="1" applyFont="1" applyFill="1" applyBorder="1" applyAlignment="1" applyProtection="1">
      <alignment horizontal="center"/>
      <protection hidden="1"/>
    </xf>
    <xf numFmtId="179" fontId="68" fillId="0" borderId="11" xfId="61" applyNumberFormat="1" applyFont="1" applyFill="1" applyBorder="1" applyAlignment="1" applyProtection="1">
      <alignment horizontal="center"/>
      <protection hidden="1"/>
    </xf>
    <xf numFmtId="49" fontId="38" fillId="22" borderId="10" xfId="61" applyNumberFormat="1" applyFont="1" applyFill="1" applyBorder="1" applyAlignment="1" applyProtection="1">
      <alignment horizontal="left" wrapText="1"/>
      <protection hidden="1"/>
    </xf>
    <xf numFmtId="175" fontId="38" fillId="22" borderId="28" xfId="61" applyNumberFormat="1" applyFont="1" applyFill="1" applyBorder="1" applyAlignment="1" applyProtection="1">
      <alignment horizontal="right"/>
      <protection hidden="1"/>
    </xf>
    <xf numFmtId="0" fontId="39" fillId="26" borderId="10" xfId="57" applyFont="1" applyFill="1" applyBorder="1">
      <alignment/>
      <protection/>
    </xf>
    <xf numFmtId="49" fontId="40" fillId="0" borderId="10" xfId="61" applyNumberFormat="1" applyFont="1" applyFill="1" applyBorder="1" applyAlignment="1" applyProtection="1">
      <alignment horizontal="left" wrapText="1"/>
      <protection hidden="1"/>
    </xf>
    <xf numFmtId="174" fontId="40" fillId="26" borderId="28" xfId="57" applyNumberFormat="1" applyFont="1" applyFill="1" applyBorder="1" applyAlignment="1">
      <alignment/>
      <protection/>
    </xf>
    <xf numFmtId="0" fontId="40" fillId="0" borderId="10" xfId="57" applyFont="1" applyBorder="1">
      <alignment/>
      <protection/>
    </xf>
    <xf numFmtId="176" fontId="39" fillId="0" borderId="23" xfId="61" applyNumberFormat="1" applyFont="1" applyFill="1" applyBorder="1" applyAlignment="1" applyProtection="1">
      <alignment wrapText="1"/>
      <protection hidden="1"/>
    </xf>
    <xf numFmtId="49" fontId="39" fillId="0" borderId="13" xfId="61" applyNumberFormat="1" applyFont="1" applyFill="1" applyBorder="1" applyAlignment="1" applyProtection="1">
      <alignment horizontal="center"/>
      <protection hidden="1"/>
    </xf>
    <xf numFmtId="177" fontId="39" fillId="0" borderId="13" xfId="61" applyNumberFormat="1" applyFont="1" applyFill="1" applyBorder="1" applyAlignment="1" applyProtection="1">
      <alignment horizontal="center"/>
      <protection hidden="1"/>
    </xf>
    <xf numFmtId="178" fontId="39" fillId="0" borderId="13" xfId="61" applyNumberFormat="1" applyFont="1" applyFill="1" applyBorder="1" applyAlignment="1" applyProtection="1">
      <alignment horizontal="center"/>
      <protection hidden="1"/>
    </xf>
    <xf numFmtId="179" fontId="39" fillId="0" borderId="13" xfId="61" applyNumberFormat="1" applyFont="1" applyFill="1" applyBorder="1" applyAlignment="1" applyProtection="1">
      <alignment horizontal="center"/>
      <protection hidden="1"/>
    </xf>
    <xf numFmtId="174" fontId="39" fillId="26" borderId="13" xfId="57" applyNumberFormat="1" applyFont="1" applyFill="1" applyBorder="1" applyAlignment="1">
      <alignment/>
      <protection/>
    </xf>
    <xf numFmtId="174" fontId="39" fillId="0" borderId="13" xfId="57" applyNumberFormat="1" applyFont="1" applyBorder="1" applyAlignment="1">
      <alignment/>
      <protection/>
    </xf>
    <xf numFmtId="174" fontId="39" fillId="0" borderId="33" xfId="57" applyNumberFormat="1" applyFont="1" applyBorder="1" applyAlignment="1">
      <alignment/>
      <protection/>
    </xf>
    <xf numFmtId="0" fontId="39" fillId="0" borderId="29" xfId="57" applyFont="1" applyFill="1" applyBorder="1">
      <alignment/>
      <protection/>
    </xf>
    <xf numFmtId="49" fontId="39" fillId="0" borderId="18" xfId="61" applyNumberFormat="1" applyFont="1" applyFill="1" applyBorder="1" applyAlignment="1" applyProtection="1">
      <alignment horizontal="center"/>
      <protection hidden="1"/>
    </xf>
    <xf numFmtId="177" fontId="39" fillId="0" borderId="18" xfId="61" applyNumberFormat="1" applyFont="1" applyFill="1" applyBorder="1" applyAlignment="1" applyProtection="1">
      <alignment horizontal="center"/>
      <protection hidden="1"/>
    </xf>
    <xf numFmtId="178" fontId="39" fillId="0" borderId="18" xfId="61" applyNumberFormat="1" applyFont="1" applyFill="1" applyBorder="1" applyAlignment="1" applyProtection="1">
      <alignment horizontal="center"/>
      <protection hidden="1"/>
    </xf>
    <xf numFmtId="179" fontId="39" fillId="0" borderId="18" xfId="61" applyNumberFormat="1" applyFont="1" applyFill="1" applyBorder="1" applyAlignment="1" applyProtection="1">
      <alignment horizontal="center"/>
      <protection hidden="1"/>
    </xf>
    <xf numFmtId="0" fontId="39" fillId="0" borderId="18" xfId="57" applyFont="1" applyBorder="1" applyAlignment="1">
      <alignment horizontal="center"/>
      <protection/>
    </xf>
    <xf numFmtId="174" fontId="39" fillId="26" borderId="18" xfId="57" applyNumberFormat="1" applyFont="1" applyFill="1" applyBorder="1" applyAlignment="1">
      <alignment/>
      <protection/>
    </xf>
    <xf numFmtId="174" fontId="39" fillId="0" borderId="18" xfId="57" applyNumberFormat="1" applyFont="1" applyBorder="1" applyAlignment="1">
      <alignment/>
      <protection/>
    </xf>
    <xf numFmtId="174" fontId="39" fillId="0" borderId="21" xfId="57" applyNumberFormat="1" applyFont="1" applyBorder="1" applyAlignment="1">
      <alignment/>
      <protection/>
    </xf>
    <xf numFmtId="49" fontId="38" fillId="22" borderId="16" xfId="61" applyNumberFormat="1" applyFont="1" applyFill="1" applyBorder="1" applyAlignment="1" applyProtection="1">
      <alignment horizontal="left" wrapText="1"/>
      <protection hidden="1"/>
    </xf>
    <xf numFmtId="49" fontId="38" fillId="22" borderId="12" xfId="0" applyNumberFormat="1" applyFont="1" applyFill="1" applyBorder="1" applyAlignment="1">
      <alignment horizontal="center"/>
    </xf>
    <xf numFmtId="177" fontId="38" fillId="22" borderId="12" xfId="61" applyNumberFormat="1" applyFont="1" applyFill="1" applyBorder="1" applyAlignment="1" applyProtection="1">
      <alignment horizontal="center"/>
      <protection hidden="1"/>
    </xf>
    <xf numFmtId="178" fontId="38" fillId="22" borderId="12" xfId="61" applyNumberFormat="1" applyFont="1" applyFill="1" applyBorder="1" applyAlignment="1" applyProtection="1">
      <alignment horizontal="center"/>
      <protection hidden="1"/>
    </xf>
    <xf numFmtId="179" fontId="38" fillId="22" borderId="12" xfId="61" applyNumberFormat="1" applyFont="1" applyFill="1" applyBorder="1" applyAlignment="1" applyProtection="1">
      <alignment horizontal="center"/>
      <protection hidden="1"/>
    </xf>
    <xf numFmtId="175" fontId="38" fillId="22" borderId="12" xfId="61" applyNumberFormat="1" applyFont="1" applyFill="1" applyBorder="1" applyAlignment="1" applyProtection="1">
      <alignment horizontal="right"/>
      <protection hidden="1"/>
    </xf>
    <xf numFmtId="175" fontId="38" fillId="22" borderId="32" xfId="61" applyNumberFormat="1" applyFont="1" applyFill="1" applyBorder="1" applyAlignment="1" applyProtection="1">
      <alignment horizontal="right"/>
      <protection hidden="1"/>
    </xf>
    <xf numFmtId="0" fontId="27" fillId="0" borderId="0" xfId="57" applyFont="1" applyBorder="1">
      <alignment/>
      <protection/>
    </xf>
    <xf numFmtId="0" fontId="39" fillId="0" borderId="0" xfId="57" applyFont="1" applyBorder="1">
      <alignment/>
      <protection/>
    </xf>
    <xf numFmtId="0" fontId="38" fillId="0" borderId="38" xfId="57" applyFont="1" applyBorder="1">
      <alignment/>
      <protection/>
    </xf>
    <xf numFmtId="0" fontId="47" fillId="0" borderId="0" xfId="0" applyFont="1" applyAlignment="1">
      <alignment/>
    </xf>
    <xf numFmtId="174" fontId="39" fillId="0" borderId="44" xfId="58" applyNumberFormat="1" applyFont="1" applyBorder="1" applyAlignment="1">
      <alignment horizontal="center"/>
      <protection/>
    </xf>
    <xf numFmtId="0" fontId="39" fillId="0" borderId="44" xfId="0" applyFont="1" applyBorder="1" applyAlignment="1">
      <alignment horizontal="center"/>
    </xf>
    <xf numFmtId="172" fontId="39" fillId="0" borderId="44" xfId="0" applyNumberFormat="1" applyFont="1" applyBorder="1" applyAlignment="1">
      <alignment horizontal="center"/>
    </xf>
    <xf numFmtId="174" fontId="39" fillId="0" borderId="28" xfId="58" applyNumberFormat="1" applyFont="1" applyBorder="1" applyAlignment="1">
      <alignment horizontal="center"/>
      <protection/>
    </xf>
    <xf numFmtId="172" fontId="38" fillId="0" borderId="33" xfId="0" applyNumberFormat="1" applyFont="1" applyBorder="1" applyAlignment="1">
      <alignment horizontal="center"/>
    </xf>
    <xf numFmtId="49" fontId="40" fillId="0" borderId="29" xfId="61" applyNumberFormat="1" applyFont="1" applyFill="1" applyBorder="1" applyAlignment="1" applyProtection="1">
      <alignment horizontal="left" wrapText="1"/>
      <protection hidden="1"/>
    </xf>
    <xf numFmtId="49" fontId="68" fillId="0" borderId="18" xfId="0" applyNumberFormat="1" applyFont="1" applyFill="1" applyBorder="1" applyAlignment="1">
      <alignment horizontal="center"/>
    </xf>
    <xf numFmtId="177" fontId="68" fillId="0" borderId="18" xfId="61" applyNumberFormat="1" applyFont="1" applyFill="1" applyBorder="1" applyAlignment="1" applyProtection="1">
      <alignment horizontal="center"/>
      <protection hidden="1"/>
    </xf>
    <xf numFmtId="178" fontId="68" fillId="0" borderId="18" xfId="61" applyNumberFormat="1" applyFont="1" applyFill="1" applyBorder="1" applyAlignment="1" applyProtection="1">
      <alignment horizontal="center"/>
      <protection hidden="1"/>
    </xf>
    <xf numFmtId="179" fontId="68" fillId="0" borderId="18" xfId="61" applyNumberFormat="1" applyFont="1" applyFill="1" applyBorder="1" applyAlignment="1" applyProtection="1">
      <alignment horizontal="center"/>
      <protection hidden="1"/>
    </xf>
    <xf numFmtId="174" fontId="40" fillId="26" borderId="18" xfId="57" applyNumberFormat="1" applyFont="1" applyFill="1" applyBorder="1" applyAlignment="1">
      <alignment/>
      <protection/>
    </xf>
    <xf numFmtId="174" fontId="40" fillId="26" borderId="21" xfId="57" applyNumberFormat="1" applyFont="1" applyFill="1" applyBorder="1" applyAlignment="1">
      <alignment/>
      <protection/>
    </xf>
    <xf numFmtId="176" fontId="39" fillId="26" borderId="23" xfId="61" applyNumberFormat="1" applyFont="1" applyFill="1" applyBorder="1" applyAlignment="1" applyProtection="1">
      <alignment wrapText="1"/>
      <protection hidden="1"/>
    </xf>
    <xf numFmtId="49" fontId="39" fillId="26" borderId="13" xfId="61" applyNumberFormat="1" applyFont="1" applyFill="1" applyBorder="1" applyAlignment="1" applyProtection="1">
      <alignment horizontal="center"/>
      <protection hidden="1"/>
    </xf>
    <xf numFmtId="177" fontId="39" fillId="26" borderId="13" xfId="61" applyNumberFormat="1" applyFont="1" applyFill="1" applyBorder="1" applyAlignment="1" applyProtection="1">
      <alignment horizontal="center"/>
      <protection hidden="1"/>
    </xf>
    <xf numFmtId="178" fontId="39" fillId="26" borderId="13" xfId="61" applyNumberFormat="1" applyFont="1" applyFill="1" applyBorder="1" applyAlignment="1" applyProtection="1">
      <alignment horizontal="center"/>
      <protection hidden="1"/>
    </xf>
    <xf numFmtId="179" fontId="39" fillId="26" borderId="13" xfId="61" applyNumberFormat="1" applyFont="1" applyFill="1" applyBorder="1" applyAlignment="1" applyProtection="1">
      <alignment horizontal="center"/>
      <protection hidden="1"/>
    </xf>
    <xf numFmtId="174" fontId="39" fillId="26" borderId="33" xfId="57" applyNumberFormat="1" applyFont="1" applyFill="1" applyBorder="1" applyAlignment="1">
      <alignment/>
      <protection/>
    </xf>
    <xf numFmtId="172" fontId="39" fillId="0" borderId="11" xfId="0" applyNumberFormat="1" applyFont="1" applyBorder="1" applyAlignment="1">
      <alignment horizontal="right"/>
    </xf>
    <xf numFmtId="172" fontId="39" fillId="0" borderId="11" xfId="0" applyNumberFormat="1" applyFont="1" applyBorder="1" applyAlignment="1">
      <alignment/>
    </xf>
    <xf numFmtId="172" fontId="38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 horizontal="right" wrapText="1"/>
    </xf>
    <xf numFmtId="172" fontId="72" fillId="0" borderId="11" xfId="0" applyNumberFormat="1" applyFont="1" applyBorder="1" applyAlignment="1">
      <alignment/>
    </xf>
    <xf numFmtId="187" fontId="38" fillId="0" borderId="12" xfId="72" applyNumberFormat="1" applyFont="1" applyBorder="1" applyAlignment="1">
      <alignment/>
    </xf>
    <xf numFmtId="187" fontId="38" fillId="0" borderId="11" xfId="72" applyNumberFormat="1" applyFont="1" applyBorder="1" applyAlignment="1">
      <alignment/>
    </xf>
    <xf numFmtId="187" fontId="39" fillId="0" borderId="11" xfId="72" applyNumberFormat="1" applyFont="1" applyBorder="1" applyAlignment="1">
      <alignment horizontal="center"/>
    </xf>
    <xf numFmtId="172" fontId="50" fillId="0" borderId="11" xfId="0" applyNumberFormat="1" applyFont="1" applyBorder="1" applyAlignment="1">
      <alignment/>
    </xf>
    <xf numFmtId="0" fontId="39" fillId="0" borderId="45" xfId="0" applyFont="1" applyBorder="1" applyAlignment="1">
      <alignment horizontal="left"/>
    </xf>
    <xf numFmtId="0" fontId="39" fillId="0" borderId="46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4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45" xfId="0" applyFont="1" applyBorder="1" applyAlignment="1">
      <alignment horizontal="left"/>
    </xf>
    <xf numFmtId="0" fontId="50" fillId="0" borderId="46" xfId="0" applyFont="1" applyBorder="1" applyAlignment="1">
      <alignment horizontal="left"/>
    </xf>
    <xf numFmtId="0" fontId="50" fillId="0" borderId="44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3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52" fillId="0" borderId="0" xfId="0" applyFont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9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0" xfId="57" applyFont="1" applyAlignment="1">
      <alignment horizontal="left"/>
      <protection/>
    </xf>
    <xf numFmtId="0" fontId="44" fillId="0" borderId="0" xfId="0" applyFont="1" applyAlignment="1">
      <alignment horizontal="left" wrapText="1"/>
    </xf>
    <xf numFmtId="0" fontId="69" fillId="0" borderId="0" xfId="57" applyFont="1" applyAlignment="1">
      <alignment horizontal="center"/>
      <protection/>
    </xf>
    <xf numFmtId="0" fontId="44" fillId="0" borderId="0" xfId="0" applyFont="1" applyAlignment="1">
      <alignment horizontal="center" wrapText="1"/>
    </xf>
    <xf numFmtId="0" fontId="69" fillId="0" borderId="0" xfId="57" applyFont="1" applyBorder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44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62" fillId="0" borderId="0" xfId="56" applyFont="1" applyAlignment="1">
      <alignment horizontal="center"/>
      <protection/>
    </xf>
    <xf numFmtId="0" fontId="15" fillId="0" borderId="19" xfId="56" applyBorder="1" applyAlignment="1">
      <alignment horizontal="center" textRotation="90" wrapText="1"/>
      <protection/>
    </xf>
    <xf numFmtId="0" fontId="15" fillId="0" borderId="10" xfId="56" applyBorder="1" applyAlignment="1">
      <alignment horizontal="center" textRotation="90" wrapText="1"/>
      <protection/>
    </xf>
    <xf numFmtId="0" fontId="15" fillId="0" borderId="24" xfId="56" applyBorder="1" applyAlignment="1">
      <alignment horizontal="center" textRotation="90" wrapText="1"/>
      <protection/>
    </xf>
    <xf numFmtId="0" fontId="15" fillId="0" borderId="20" xfId="56" applyBorder="1" applyAlignment="1">
      <alignment horizontal="center" textRotation="90" wrapText="1"/>
      <protection/>
    </xf>
    <xf numFmtId="0" fontId="15" fillId="0" borderId="11" xfId="56" applyBorder="1" applyAlignment="1">
      <alignment horizontal="center" textRotation="90" wrapText="1"/>
      <protection/>
    </xf>
    <xf numFmtId="0" fontId="15" fillId="0" borderId="25" xfId="56" applyBorder="1" applyAlignment="1">
      <alignment horizontal="center" textRotation="90" wrapText="1"/>
      <protection/>
    </xf>
    <xf numFmtId="0" fontId="15" fillId="0" borderId="20" xfId="56" applyBorder="1" applyAlignment="1">
      <alignment horizontal="center" vertical="center" wrapText="1"/>
      <protection/>
    </xf>
    <xf numFmtId="0" fontId="15" fillId="0" borderId="30" xfId="56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wrapText="1"/>
      <protection/>
    </xf>
    <xf numFmtId="0" fontId="15" fillId="0" borderId="11" xfId="56" applyBorder="1" applyAlignment="1">
      <alignment horizontal="center" wrapText="1"/>
      <protection/>
    </xf>
    <xf numFmtId="0" fontId="26" fillId="0" borderId="52" xfId="59" applyFont="1" applyBorder="1" applyAlignment="1">
      <alignment horizontal="center" textRotation="90" wrapText="1"/>
      <protection/>
    </xf>
    <xf numFmtId="0" fontId="26" fillId="0" borderId="53" xfId="59" applyFont="1" applyBorder="1" applyAlignment="1">
      <alignment horizontal="center" textRotation="90" wrapText="1"/>
      <protection/>
    </xf>
    <xf numFmtId="0" fontId="48" fillId="0" borderId="11" xfId="56" applyFont="1" applyBorder="1" applyAlignment="1">
      <alignment horizontal="center" textRotation="90" wrapText="1"/>
      <protection/>
    </xf>
    <xf numFmtId="0" fontId="48" fillId="0" borderId="25" xfId="56" applyFont="1" applyBorder="1" applyAlignment="1">
      <alignment horizontal="center" textRotation="90" wrapText="1"/>
      <protection/>
    </xf>
    <xf numFmtId="0" fontId="15" fillId="0" borderId="25" xfId="56" applyBorder="1" applyAlignment="1">
      <alignment textRotation="90" wrapText="1"/>
      <protection/>
    </xf>
    <xf numFmtId="0" fontId="15" fillId="0" borderId="22" xfId="56" applyBorder="1" applyAlignment="1">
      <alignment textRotation="90" wrapText="1"/>
      <protection/>
    </xf>
    <xf numFmtId="0" fontId="38" fillId="0" borderId="0" xfId="59" applyFont="1" applyAlignment="1">
      <alignment horizontal="left"/>
      <protection/>
    </xf>
    <xf numFmtId="0" fontId="25" fillId="0" borderId="11" xfId="62" applyNumberFormat="1" applyFont="1" applyFill="1" applyBorder="1" applyAlignment="1" applyProtection="1">
      <alignment horizontal="center" wrapText="1"/>
      <protection hidden="1"/>
    </xf>
    <xf numFmtId="0" fontId="25" fillId="0" borderId="54" xfId="62" applyNumberFormat="1" applyFont="1" applyFill="1" applyBorder="1" applyAlignment="1" applyProtection="1">
      <alignment horizontal="center" wrapText="1"/>
      <protection hidden="1"/>
    </xf>
    <xf numFmtId="0" fontId="25" fillId="0" borderId="55" xfId="62" applyNumberFormat="1" applyFont="1" applyFill="1" applyBorder="1" applyAlignment="1" applyProtection="1">
      <alignment horizontal="center" wrapText="1"/>
      <protection hidden="1"/>
    </xf>
    <xf numFmtId="176" fontId="65" fillId="22" borderId="40" xfId="62" applyNumberFormat="1" applyFont="1" applyFill="1" applyBorder="1" applyAlignment="1" applyProtection="1">
      <alignment horizontal="center" wrapText="1"/>
      <protection hidden="1"/>
    </xf>
    <xf numFmtId="176" fontId="65" fillId="22" borderId="39" xfId="62" applyNumberFormat="1" applyFont="1" applyFill="1" applyBorder="1" applyAlignment="1" applyProtection="1">
      <alignment horizontal="center" wrapText="1"/>
      <protection hidden="1"/>
    </xf>
    <xf numFmtId="0" fontId="23" fillId="0" borderId="0" xfId="59" applyFont="1" applyAlignment="1">
      <alignment horizontal="left"/>
      <protection/>
    </xf>
    <xf numFmtId="0" fontId="25" fillId="0" borderId="11" xfId="64" applyNumberFormat="1" applyFont="1" applyBorder="1" applyAlignment="1">
      <alignment horizontal="center" wrapText="1"/>
      <protection/>
    </xf>
    <xf numFmtId="176" fontId="25" fillId="0" borderId="20" xfId="62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62" applyNumberFormat="1" applyFont="1" applyFill="1" applyBorder="1" applyAlignment="1" applyProtection="1">
      <alignment horizontal="center"/>
      <protection hidden="1"/>
    </xf>
    <xf numFmtId="0" fontId="15" fillId="0" borderId="11" xfId="56" applyBorder="1" applyAlignment="1">
      <alignment horizontal="center"/>
      <protection/>
    </xf>
    <xf numFmtId="0" fontId="25" fillId="0" borderId="13" xfId="62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 wrapText="1"/>
    </xf>
    <xf numFmtId="174" fontId="44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4" fillId="0" borderId="0" xfId="57" applyFont="1" applyAlignment="1">
      <alignment horizontal="center" wrapText="1"/>
      <protection/>
    </xf>
    <xf numFmtId="49" fontId="34" fillId="0" borderId="0" xfId="61" applyNumberFormat="1" applyFont="1" applyFill="1" applyBorder="1" applyAlignment="1" applyProtection="1">
      <alignment horizontal="left" wrapText="1"/>
      <protection hidden="1"/>
    </xf>
    <xf numFmtId="174" fontId="0" fillId="0" borderId="0" xfId="0" applyNumberFormat="1" applyBorder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6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8" fillId="0" borderId="0" xfId="0" applyFont="1" applyAlignment="1">
      <alignment horizontal="left" indent="8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2009" xfId="57"/>
    <cellStyle name="Обычный_2009 2" xfId="58"/>
    <cellStyle name="Обычный_2009 3" xfId="59"/>
    <cellStyle name="Обычный_2009_Бюджет 2012 г." xfId="60"/>
    <cellStyle name="Обычный_Tmp2" xfId="61"/>
    <cellStyle name="Обычный_Tmp2 2" xfId="62"/>
    <cellStyle name="Обычный_Бюджет на 2009г." xfId="63"/>
    <cellStyle name="Обычный_Форма № 2 за 2009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115" zoomScaleNormal="115" zoomScalePageLayoutView="0" workbookViewId="0" topLeftCell="A6">
      <selection activeCell="B32" sqref="B32:F32"/>
    </sheetView>
  </sheetViews>
  <sheetFormatPr defaultColWidth="9.00390625" defaultRowHeight="12.75"/>
  <cols>
    <col min="1" max="5" width="9.125" style="229" customWidth="1"/>
    <col min="6" max="6" width="24.75390625" style="229" customWidth="1"/>
    <col min="7" max="7" width="17.75390625" style="229" customWidth="1"/>
    <col min="8" max="8" width="16.125" style="229" customWidth="1"/>
  </cols>
  <sheetData>
    <row r="1" spans="1:8" ht="51.75" customHeight="1">
      <c r="A1" s="547" t="s">
        <v>356</v>
      </c>
      <c r="B1" s="547"/>
      <c r="C1" s="547"/>
      <c r="D1" s="547"/>
      <c r="E1" s="547"/>
      <c r="F1" s="547"/>
      <c r="G1" s="547"/>
      <c r="H1" s="547"/>
    </row>
    <row r="2" spans="1:8" ht="6.75" customHeight="1">
      <c r="A2" s="548" t="s">
        <v>268</v>
      </c>
      <c r="B2" s="548"/>
      <c r="C2" s="548"/>
      <c r="D2" s="548"/>
      <c r="E2" s="548"/>
      <c r="F2" s="548"/>
      <c r="G2" s="548"/>
      <c r="H2" s="548"/>
    </row>
    <row r="3" spans="1:8" ht="15.75" customHeight="1">
      <c r="A3" s="548"/>
      <c r="B3" s="548"/>
      <c r="C3" s="548"/>
      <c r="D3" s="548"/>
      <c r="E3" s="548"/>
      <c r="F3" s="548"/>
      <c r="G3" s="548"/>
      <c r="H3" s="548"/>
    </row>
    <row r="4" ht="15.75">
      <c r="B4" s="294" t="s">
        <v>249</v>
      </c>
    </row>
    <row r="5" spans="1:8" ht="15.75">
      <c r="A5" s="295" t="s">
        <v>250</v>
      </c>
      <c r="B5" s="545" t="s">
        <v>251</v>
      </c>
      <c r="C5" s="545"/>
      <c r="D5" s="545"/>
      <c r="E5" s="545"/>
      <c r="F5" s="545"/>
      <c r="G5" s="295" t="s">
        <v>252</v>
      </c>
      <c r="H5" s="295" t="s">
        <v>253</v>
      </c>
    </row>
    <row r="6" spans="1:8" ht="15.75">
      <c r="A6" s="296">
        <v>1</v>
      </c>
      <c r="B6" s="544" t="s">
        <v>343</v>
      </c>
      <c r="C6" s="544"/>
      <c r="D6" s="544"/>
      <c r="E6" s="544"/>
      <c r="F6" s="544"/>
      <c r="G6" s="536">
        <v>1200.894</v>
      </c>
      <c r="H6" s="539">
        <f>G6*12</f>
        <v>14410.728</v>
      </c>
    </row>
    <row r="7" spans="1:8" ht="15.75">
      <c r="A7" s="296">
        <v>2</v>
      </c>
      <c r="B7" s="544" t="s">
        <v>344</v>
      </c>
      <c r="C7" s="544"/>
      <c r="D7" s="544"/>
      <c r="E7" s="544"/>
      <c r="F7" s="544"/>
      <c r="G7" s="536">
        <v>682.039</v>
      </c>
      <c r="H7" s="239">
        <f>G7*12</f>
        <v>8184.468</v>
      </c>
    </row>
    <row r="8" spans="1:8" ht="15.75" hidden="1">
      <c r="A8" s="296"/>
      <c r="B8" s="541"/>
      <c r="C8" s="542"/>
      <c r="D8" s="542"/>
      <c r="E8" s="542"/>
      <c r="F8" s="543"/>
      <c r="G8" s="533"/>
      <c r="H8" s="533"/>
    </row>
    <row r="9" spans="2:8" ht="15.75">
      <c r="B9" s="546" t="s">
        <v>254</v>
      </c>
      <c r="C9" s="546"/>
      <c r="D9" s="546"/>
      <c r="E9" s="546"/>
      <c r="F9" s="546"/>
      <c r="G9" s="538">
        <f>G6+G8+G7</f>
        <v>1882.933</v>
      </c>
      <c r="H9" s="538">
        <f>(H6+H7)-0.004</f>
        <v>22595.192</v>
      </c>
    </row>
    <row r="11" ht="15.75">
      <c r="B11" s="294" t="s">
        <v>255</v>
      </c>
    </row>
    <row r="12" spans="1:8" ht="15.75">
      <c r="A12" s="295" t="s">
        <v>250</v>
      </c>
      <c r="B12" s="545" t="s">
        <v>251</v>
      </c>
      <c r="C12" s="545"/>
      <c r="D12" s="545"/>
      <c r="E12" s="545"/>
      <c r="F12" s="545"/>
      <c r="G12" s="295" t="s">
        <v>252</v>
      </c>
      <c r="H12" s="295" t="s">
        <v>253</v>
      </c>
    </row>
    <row r="13" spans="1:8" ht="15.75">
      <c r="A13" s="296">
        <v>1</v>
      </c>
      <c r="B13" s="549" t="s">
        <v>256</v>
      </c>
      <c r="C13" s="549"/>
      <c r="D13" s="549"/>
      <c r="E13" s="549"/>
      <c r="F13" s="549"/>
      <c r="G13" s="533">
        <f>G9*22%</f>
        <v>414.24526</v>
      </c>
      <c r="H13" s="533">
        <f>H9*22%</f>
        <v>4970.942239999999</v>
      </c>
    </row>
    <row r="14" spans="1:8" ht="15.75">
      <c r="A14" s="296">
        <v>2</v>
      </c>
      <c r="B14" s="549" t="s">
        <v>257</v>
      </c>
      <c r="C14" s="549"/>
      <c r="D14" s="549"/>
      <c r="E14" s="549"/>
      <c r="F14" s="549"/>
      <c r="G14" s="533">
        <f>G9*5.1%</f>
        <v>96.02958299999999</v>
      </c>
      <c r="H14" s="533">
        <f>H9*5.1%</f>
        <v>1152.3547919999999</v>
      </c>
    </row>
    <row r="15" spans="1:8" ht="15.75">
      <c r="A15" s="296">
        <v>3</v>
      </c>
      <c r="B15" s="550" t="s">
        <v>258</v>
      </c>
      <c r="C15" s="551"/>
      <c r="D15" s="551"/>
      <c r="E15" s="551"/>
      <c r="F15" s="552"/>
      <c r="G15" s="533">
        <f>G9*2.9%</f>
        <v>54.605056999999995</v>
      </c>
      <c r="H15" s="533">
        <f>H9*2.9%</f>
        <v>655.2605679999999</v>
      </c>
    </row>
    <row r="16" spans="1:8" ht="15.75">
      <c r="A16" s="300">
        <v>4</v>
      </c>
      <c r="B16" s="549" t="s">
        <v>259</v>
      </c>
      <c r="C16" s="549"/>
      <c r="D16" s="549"/>
      <c r="E16" s="549"/>
      <c r="F16" s="549"/>
      <c r="G16" s="533">
        <f>G9*0.2%</f>
        <v>3.765866</v>
      </c>
      <c r="H16" s="533">
        <f>H9*0.2%</f>
        <v>45.190384</v>
      </c>
    </row>
    <row r="17" spans="2:8" ht="15.75">
      <c r="B17" s="546" t="s">
        <v>254</v>
      </c>
      <c r="C17" s="546"/>
      <c r="D17" s="546"/>
      <c r="E17" s="546"/>
      <c r="F17" s="546"/>
      <c r="G17" s="534">
        <f>SUM(G13:G16)</f>
        <v>568.645766</v>
      </c>
      <c r="H17" s="538">
        <f>H13+H14+H15+H16</f>
        <v>6823.747984</v>
      </c>
    </row>
    <row r="19" ht="15.75" hidden="1">
      <c r="B19" s="294" t="s">
        <v>260</v>
      </c>
    </row>
    <row r="20" spans="1:8" ht="15.75" hidden="1">
      <c r="A20" s="295" t="s">
        <v>250</v>
      </c>
      <c r="B20" s="545" t="s">
        <v>251</v>
      </c>
      <c r="C20" s="545"/>
      <c r="D20" s="545"/>
      <c r="E20" s="545"/>
      <c r="F20" s="545"/>
      <c r="G20" s="295" t="s">
        <v>252</v>
      </c>
      <c r="H20" s="295" t="s">
        <v>253</v>
      </c>
    </row>
    <row r="21" spans="1:8" ht="15.75" hidden="1">
      <c r="A21" s="296">
        <v>1</v>
      </c>
      <c r="B21" s="544" t="s">
        <v>261</v>
      </c>
      <c r="C21" s="544"/>
      <c r="D21" s="544"/>
      <c r="E21" s="544"/>
      <c r="F21" s="544"/>
      <c r="G21" s="296">
        <v>0</v>
      </c>
      <c r="H21" s="296">
        <v>0</v>
      </c>
    </row>
    <row r="22" spans="2:8" ht="15.75" hidden="1">
      <c r="B22" s="546" t="s">
        <v>254</v>
      </c>
      <c r="C22" s="546"/>
      <c r="D22" s="546"/>
      <c r="E22" s="546"/>
      <c r="F22" s="546"/>
      <c r="G22" s="297"/>
      <c r="H22" s="297">
        <f>SUM(H21:H21)</f>
        <v>0</v>
      </c>
    </row>
    <row r="23" ht="15.75" hidden="1"/>
    <row r="24" ht="15.75">
      <c r="B24" s="294" t="s">
        <v>262</v>
      </c>
    </row>
    <row r="25" spans="1:8" ht="15.75">
      <c r="A25" s="295" t="s">
        <v>250</v>
      </c>
      <c r="B25" s="545" t="s">
        <v>251</v>
      </c>
      <c r="C25" s="545"/>
      <c r="D25" s="545"/>
      <c r="E25" s="545"/>
      <c r="F25" s="545"/>
      <c r="G25" s="295" t="s">
        <v>252</v>
      </c>
      <c r="H25" s="295" t="s">
        <v>253</v>
      </c>
    </row>
    <row r="26" spans="1:8" ht="15.75">
      <c r="A26" s="296">
        <v>1</v>
      </c>
      <c r="B26" s="544" t="s">
        <v>263</v>
      </c>
      <c r="C26" s="544"/>
      <c r="D26" s="544"/>
      <c r="E26" s="544"/>
      <c r="F26" s="544"/>
      <c r="G26" s="533">
        <f>H26/12</f>
        <v>181.11666666666667</v>
      </c>
      <c r="H26" s="533">
        <f>'Смета 2019'!T14</f>
        <v>2173.4</v>
      </c>
    </row>
    <row r="27" spans="1:8" ht="15.75">
      <c r="A27" s="296">
        <v>2</v>
      </c>
      <c r="B27" s="553" t="s">
        <v>363</v>
      </c>
      <c r="C27" s="553"/>
      <c r="D27" s="553"/>
      <c r="E27" s="553"/>
      <c r="F27" s="553"/>
      <c r="G27" s="540"/>
      <c r="H27" s="540">
        <f>'Смета 2019'!T15</f>
        <v>349.4</v>
      </c>
    </row>
    <row r="28" spans="2:8" ht="15.75">
      <c r="B28" s="546" t="s">
        <v>254</v>
      </c>
      <c r="C28" s="546"/>
      <c r="D28" s="546"/>
      <c r="E28" s="546"/>
      <c r="F28" s="546"/>
      <c r="G28" s="534">
        <f>SUM(G26:G27)</f>
        <v>181.11666666666667</v>
      </c>
      <c r="H28" s="534">
        <f>H26</f>
        <v>2173.4</v>
      </c>
    </row>
    <row r="30" ht="15.75">
      <c r="B30" s="294" t="s">
        <v>348</v>
      </c>
    </row>
    <row r="31" spans="1:8" ht="15.75">
      <c r="A31" s="295" t="s">
        <v>250</v>
      </c>
      <c r="B31" s="545" t="s">
        <v>251</v>
      </c>
      <c r="C31" s="545"/>
      <c r="D31" s="545"/>
      <c r="E31" s="545"/>
      <c r="F31" s="545"/>
      <c r="G31" s="295" t="s">
        <v>252</v>
      </c>
      <c r="H31" s="295" t="s">
        <v>253</v>
      </c>
    </row>
    <row r="32" spans="1:8" ht="15.75">
      <c r="A32" s="296">
        <v>1</v>
      </c>
      <c r="B32" s="544" t="s">
        <v>345</v>
      </c>
      <c r="C32" s="544"/>
      <c r="D32" s="544"/>
      <c r="E32" s="544"/>
      <c r="F32" s="544"/>
      <c r="G32" s="533"/>
      <c r="H32" s="533">
        <f>'Смета 2019'!T16</f>
        <v>281.2</v>
      </c>
    </row>
    <row r="33" spans="2:8" ht="15.75">
      <c r="B33" s="546" t="s">
        <v>254</v>
      </c>
      <c r="C33" s="546"/>
      <c r="D33" s="546"/>
      <c r="E33" s="546"/>
      <c r="F33" s="546"/>
      <c r="G33" s="534">
        <f>SUM(G32:G32)</f>
        <v>0</v>
      </c>
      <c r="H33" s="534">
        <f>SUM(H32:H32)</f>
        <v>281.2</v>
      </c>
    </row>
    <row r="35" spans="1:2" ht="15.75">
      <c r="A35" s="303"/>
      <c r="B35" s="294" t="s">
        <v>264</v>
      </c>
    </row>
    <row r="36" spans="1:8" ht="15.75">
      <c r="A36" s="301" t="s">
        <v>250</v>
      </c>
      <c r="B36" s="545" t="s">
        <v>251</v>
      </c>
      <c r="C36" s="545"/>
      <c r="D36" s="545"/>
      <c r="E36" s="545"/>
      <c r="F36" s="545"/>
      <c r="G36" s="295" t="s">
        <v>252</v>
      </c>
      <c r="H36" s="295" t="s">
        <v>253</v>
      </c>
    </row>
    <row r="37" spans="1:8" ht="15.75" hidden="1">
      <c r="A37" s="301">
        <v>1</v>
      </c>
      <c r="B37" s="544" t="s">
        <v>265</v>
      </c>
      <c r="C37" s="544"/>
      <c r="D37" s="544"/>
      <c r="E37" s="544"/>
      <c r="F37" s="544"/>
      <c r="G37" s="299">
        <f>H37/12</f>
        <v>0</v>
      </c>
      <c r="H37" s="296">
        <v>0</v>
      </c>
    </row>
    <row r="38" spans="1:8" ht="15.75" hidden="1">
      <c r="A38" s="302"/>
      <c r="B38" s="544"/>
      <c r="C38" s="544"/>
      <c r="D38" s="544"/>
      <c r="E38" s="544"/>
      <c r="F38" s="544"/>
      <c r="G38" s="299"/>
      <c r="H38" s="299"/>
    </row>
    <row r="39" spans="1:8" ht="15.75">
      <c r="A39" s="302">
        <v>1</v>
      </c>
      <c r="B39" s="544" t="s">
        <v>74</v>
      </c>
      <c r="C39" s="544"/>
      <c r="D39" s="544"/>
      <c r="E39" s="544"/>
      <c r="F39" s="544"/>
      <c r="G39" s="533">
        <f>H39/12</f>
        <v>3.733333333333333</v>
      </c>
      <c r="H39" s="533">
        <f>'Смета 2019'!T17</f>
        <v>44.8</v>
      </c>
    </row>
    <row r="40" spans="1:8" ht="15.75">
      <c r="A40" s="302">
        <v>2</v>
      </c>
      <c r="B40" s="553" t="s">
        <v>361</v>
      </c>
      <c r="C40" s="553"/>
      <c r="D40" s="553"/>
      <c r="E40" s="553"/>
      <c r="F40" s="553"/>
      <c r="G40" s="540"/>
      <c r="H40" s="540">
        <f>'Смета 2019'!T18</f>
        <v>22</v>
      </c>
    </row>
    <row r="41" spans="2:8" ht="15.75">
      <c r="B41" s="546" t="s">
        <v>254</v>
      </c>
      <c r="C41" s="546"/>
      <c r="D41" s="546"/>
      <c r="E41" s="546"/>
      <c r="F41" s="546"/>
      <c r="G41" s="534">
        <f>SUM(G37:G39)</f>
        <v>3.733333333333333</v>
      </c>
      <c r="H41" s="534">
        <f>SUM(H37:H39)</f>
        <v>44.8</v>
      </c>
    </row>
    <row r="43" spans="2:3" ht="15.75">
      <c r="B43" s="304" t="s">
        <v>360</v>
      </c>
      <c r="C43" s="294"/>
    </row>
    <row r="44" spans="1:8" ht="15.75">
      <c r="A44" s="295" t="s">
        <v>250</v>
      </c>
      <c r="B44" s="545" t="s">
        <v>251</v>
      </c>
      <c r="C44" s="545"/>
      <c r="D44" s="545"/>
      <c r="E44" s="545"/>
      <c r="F44" s="545"/>
      <c r="G44" s="295" t="s">
        <v>252</v>
      </c>
      <c r="H44" s="295" t="s">
        <v>253</v>
      </c>
    </row>
    <row r="45" spans="1:8" ht="15.75">
      <c r="A45" s="305">
        <v>1</v>
      </c>
      <c r="B45" s="541" t="s">
        <v>93</v>
      </c>
      <c r="C45" s="542"/>
      <c r="D45" s="542"/>
      <c r="E45" s="542"/>
      <c r="F45" s="543"/>
      <c r="G45" s="533">
        <f>H45/12</f>
        <v>30.61916666666667</v>
      </c>
      <c r="H45" s="533">
        <f>'Смета 2019'!T20</f>
        <v>367.43</v>
      </c>
    </row>
    <row r="46" spans="1:8" ht="15.75">
      <c r="A46" s="305">
        <v>2</v>
      </c>
      <c r="B46" s="554" t="s">
        <v>362</v>
      </c>
      <c r="C46" s="555"/>
      <c r="D46" s="555"/>
      <c r="E46" s="555"/>
      <c r="F46" s="556"/>
      <c r="G46" s="540"/>
      <c r="H46" s="540">
        <f>'Смета 2019'!T21</f>
        <v>73.6</v>
      </c>
    </row>
    <row r="47" spans="1:8" ht="15.75">
      <c r="A47" s="296">
        <v>3</v>
      </c>
      <c r="B47" s="544" t="s">
        <v>54</v>
      </c>
      <c r="C47" s="544"/>
      <c r="D47" s="544"/>
      <c r="E47" s="544"/>
      <c r="F47" s="544"/>
      <c r="G47" s="533"/>
      <c r="H47" s="533">
        <f>'Смета 2019'!T22</f>
        <v>36.975</v>
      </c>
    </row>
    <row r="48" spans="1:8" ht="15.75">
      <c r="A48" s="296">
        <v>4</v>
      </c>
      <c r="B48" s="544" t="s">
        <v>154</v>
      </c>
      <c r="C48" s="544"/>
      <c r="D48" s="544"/>
      <c r="E48" s="544"/>
      <c r="F48" s="544"/>
      <c r="G48" s="533"/>
      <c r="H48" s="533">
        <f>'Смета 2019'!T23</f>
        <v>8</v>
      </c>
    </row>
    <row r="49" spans="2:8" ht="15.75">
      <c r="B49" s="546" t="s">
        <v>254</v>
      </c>
      <c r="C49" s="546"/>
      <c r="D49" s="546"/>
      <c r="E49" s="546"/>
      <c r="F49" s="546"/>
      <c r="G49" s="534">
        <f>G45+G47+G48</f>
        <v>30.61916666666667</v>
      </c>
      <c r="H49" s="534">
        <f>H45+H47+H48</f>
        <v>412.40500000000003</v>
      </c>
    </row>
    <row r="50" spans="2:8" ht="15.75">
      <c r="B50" s="306"/>
      <c r="C50" s="306"/>
      <c r="D50" s="306"/>
      <c r="E50" s="306"/>
      <c r="F50" s="306"/>
      <c r="G50" s="306"/>
      <c r="H50" s="306"/>
    </row>
    <row r="51" spans="2:3" ht="15.75">
      <c r="B51" s="304" t="s">
        <v>357</v>
      </c>
      <c r="C51" s="294"/>
    </row>
    <row r="52" spans="1:8" ht="15.75">
      <c r="A52" s="295" t="s">
        <v>250</v>
      </c>
      <c r="B52" s="545" t="s">
        <v>251</v>
      </c>
      <c r="C52" s="545"/>
      <c r="D52" s="545"/>
      <c r="E52" s="545"/>
      <c r="F52" s="545"/>
      <c r="G52" s="295" t="s">
        <v>252</v>
      </c>
      <c r="H52" s="295" t="s">
        <v>253</v>
      </c>
    </row>
    <row r="53" spans="1:8" ht="15.75" hidden="1">
      <c r="A53" s="301"/>
      <c r="B53" s="541"/>
      <c r="C53" s="542"/>
      <c r="D53" s="542"/>
      <c r="E53" s="542"/>
      <c r="F53" s="543"/>
      <c r="G53" s="298"/>
      <c r="H53" s="301"/>
    </row>
    <row r="54" spans="1:8" ht="15.75" customHeight="1" hidden="1">
      <c r="A54" s="301"/>
      <c r="B54" s="544"/>
      <c r="C54" s="544"/>
      <c r="D54" s="544"/>
      <c r="E54" s="544"/>
      <c r="F54" s="544"/>
      <c r="G54" s="298"/>
      <c r="H54" s="301"/>
    </row>
    <row r="55" spans="1:8" ht="15.75" hidden="1">
      <c r="A55" s="301"/>
      <c r="B55" s="544"/>
      <c r="C55" s="544"/>
      <c r="D55" s="544"/>
      <c r="E55" s="544"/>
      <c r="F55" s="544"/>
      <c r="G55" s="298"/>
      <c r="H55" s="301"/>
    </row>
    <row r="56" spans="1:8" ht="15.75">
      <c r="A56" s="302">
        <v>1</v>
      </c>
      <c r="B56" s="544" t="s">
        <v>36</v>
      </c>
      <c r="C56" s="544"/>
      <c r="D56" s="544"/>
      <c r="E56" s="544"/>
      <c r="F56" s="544"/>
      <c r="G56" s="533">
        <f>H56/12</f>
        <v>28</v>
      </c>
      <c r="H56" s="532">
        <f>'Смета 2019'!T27</f>
        <v>336</v>
      </c>
    </row>
    <row r="57" spans="2:8" ht="15.75">
      <c r="B57" s="546" t="s">
        <v>254</v>
      </c>
      <c r="C57" s="546"/>
      <c r="D57" s="546"/>
      <c r="E57" s="546"/>
      <c r="F57" s="546"/>
      <c r="G57" s="534">
        <f>G53+G54+G55+G56</f>
        <v>28</v>
      </c>
      <c r="H57" s="534">
        <f>H53+H54+H55+H56</f>
        <v>336</v>
      </c>
    </row>
    <row r="58" ht="12" customHeight="1"/>
    <row r="59" spans="2:3" ht="15.75">
      <c r="B59" s="304" t="s">
        <v>358</v>
      </c>
      <c r="C59" s="294"/>
    </row>
    <row r="60" spans="1:8" ht="15.75">
      <c r="A60" s="295" t="s">
        <v>250</v>
      </c>
      <c r="B60" s="545" t="s">
        <v>251</v>
      </c>
      <c r="C60" s="545"/>
      <c r="D60" s="545"/>
      <c r="E60" s="545"/>
      <c r="F60" s="545"/>
      <c r="G60" s="295" t="s">
        <v>252</v>
      </c>
      <c r="H60" s="295" t="s">
        <v>253</v>
      </c>
    </row>
    <row r="61" spans="1:8" ht="15.75">
      <c r="A61" s="301">
        <v>1</v>
      </c>
      <c r="B61" s="541" t="s">
        <v>266</v>
      </c>
      <c r="C61" s="542"/>
      <c r="D61" s="542"/>
      <c r="E61" s="542"/>
      <c r="F61" s="543"/>
      <c r="G61" s="533">
        <f>H61/12</f>
        <v>10</v>
      </c>
      <c r="H61" s="535">
        <f>'Смета 2019'!T24</f>
        <v>120</v>
      </c>
    </row>
    <row r="62" spans="1:8" ht="15.75" customHeight="1" hidden="1">
      <c r="A62" s="301"/>
      <c r="B62" s="544"/>
      <c r="C62" s="544"/>
      <c r="D62" s="544"/>
      <c r="E62" s="544"/>
      <c r="F62" s="544"/>
      <c r="G62" s="533"/>
      <c r="H62" s="535"/>
    </row>
    <row r="63" spans="1:8" ht="15.75" hidden="1">
      <c r="A63" s="301"/>
      <c r="B63" s="544"/>
      <c r="C63" s="544"/>
      <c r="D63" s="544"/>
      <c r="E63" s="544"/>
      <c r="F63" s="544"/>
      <c r="G63" s="533"/>
      <c r="H63" s="535"/>
    </row>
    <row r="64" spans="1:8" ht="15.75" hidden="1">
      <c r="A64" s="302"/>
      <c r="B64" s="544"/>
      <c r="C64" s="544"/>
      <c r="D64" s="544"/>
      <c r="E64" s="544"/>
      <c r="F64" s="544"/>
      <c r="G64" s="533"/>
      <c r="H64" s="532"/>
    </row>
    <row r="65" spans="2:8" ht="15.75">
      <c r="B65" s="546" t="s">
        <v>254</v>
      </c>
      <c r="C65" s="546"/>
      <c r="D65" s="546"/>
      <c r="E65" s="546"/>
      <c r="F65" s="546"/>
      <c r="G65" s="534">
        <f>G61+G62+G63+G64</f>
        <v>10</v>
      </c>
      <c r="H65" s="534">
        <f>H61+H62+H63+H64</f>
        <v>120</v>
      </c>
    </row>
    <row r="66" ht="12" customHeight="1"/>
    <row r="67" spans="2:3" ht="15.75">
      <c r="B67" s="304" t="s">
        <v>359</v>
      </c>
      <c r="C67" s="294"/>
    </row>
    <row r="68" spans="1:8" ht="15.75">
      <c r="A68" s="295" t="s">
        <v>250</v>
      </c>
      <c r="B68" s="545" t="s">
        <v>251</v>
      </c>
      <c r="C68" s="545"/>
      <c r="D68" s="545"/>
      <c r="E68" s="545"/>
      <c r="F68" s="545"/>
      <c r="G68" s="295" t="s">
        <v>252</v>
      </c>
      <c r="H68" s="295" t="s">
        <v>253</v>
      </c>
    </row>
    <row r="69" spans="1:8" ht="15.75" hidden="1">
      <c r="A69" s="301"/>
      <c r="B69" s="541"/>
      <c r="C69" s="542"/>
      <c r="D69" s="542"/>
      <c r="E69" s="542"/>
      <c r="F69" s="543"/>
      <c r="G69" s="298"/>
      <c r="H69" s="301"/>
    </row>
    <row r="70" spans="1:8" ht="15.75" customHeight="1" hidden="1">
      <c r="A70" s="301"/>
      <c r="B70" s="544"/>
      <c r="C70" s="544"/>
      <c r="D70" s="544"/>
      <c r="E70" s="544"/>
      <c r="F70" s="544"/>
      <c r="G70" s="298"/>
      <c r="H70" s="301"/>
    </row>
    <row r="71" spans="1:8" ht="15.75">
      <c r="A71" s="301">
        <v>1</v>
      </c>
      <c r="B71" s="544" t="s">
        <v>351</v>
      </c>
      <c r="C71" s="544"/>
      <c r="D71" s="544"/>
      <c r="E71" s="544"/>
      <c r="F71" s="544"/>
      <c r="G71" s="533">
        <f>H71/12</f>
        <v>4.166666666666667</v>
      </c>
      <c r="H71" s="535">
        <f>'Смета 2019'!T26</f>
        <v>50</v>
      </c>
    </row>
    <row r="72" spans="1:8" ht="15.75" hidden="1">
      <c r="A72" s="302"/>
      <c r="B72" s="544"/>
      <c r="C72" s="544"/>
      <c r="D72" s="544"/>
      <c r="E72" s="544"/>
      <c r="F72" s="544"/>
      <c r="G72" s="533"/>
      <c r="H72" s="532"/>
    </row>
    <row r="73" spans="2:8" ht="15.75">
      <c r="B73" s="546" t="s">
        <v>254</v>
      </c>
      <c r="C73" s="546"/>
      <c r="D73" s="546"/>
      <c r="E73" s="546"/>
      <c r="F73" s="546"/>
      <c r="G73" s="534">
        <f>G69+G70+G71+G72</f>
        <v>4.166666666666667</v>
      </c>
      <c r="H73" s="534">
        <f>H69+H70+H71+H72</f>
        <v>50</v>
      </c>
    </row>
    <row r="74" ht="12" customHeight="1"/>
    <row r="75" ht="12" customHeight="1" thickBot="1"/>
    <row r="76" spans="1:8" ht="16.5" thickBot="1">
      <c r="A76" s="306"/>
      <c r="B76" s="306"/>
      <c r="C76" s="306"/>
      <c r="D76" s="307" t="s">
        <v>267</v>
      </c>
      <c r="E76" s="308"/>
      <c r="F76" s="308"/>
      <c r="G76" s="537">
        <f>G57+G49+G41+G33+G28+G17+G9+G65+G73</f>
        <v>2709.214599333333</v>
      </c>
      <c r="H76" s="537">
        <f>H57+H49+H41+H33+H28+H17+H9+H73+H65</f>
        <v>32836.744984</v>
      </c>
    </row>
    <row r="78" spans="1:8" ht="15.75">
      <c r="A78" s="306" t="s">
        <v>200</v>
      </c>
      <c r="B78" s="306"/>
      <c r="C78" s="306"/>
      <c r="D78" s="306"/>
      <c r="E78" s="306" t="s">
        <v>150</v>
      </c>
      <c r="F78" s="306"/>
      <c r="G78" s="306"/>
      <c r="H78" s="306"/>
    </row>
    <row r="79" spans="1:8" ht="15.75">
      <c r="A79" s="306"/>
      <c r="B79" s="306"/>
      <c r="C79" s="306"/>
      <c r="D79" s="306"/>
      <c r="E79" s="306"/>
      <c r="F79" s="306"/>
      <c r="G79" s="306"/>
      <c r="H79" s="306"/>
    </row>
    <row r="80" spans="1:8" ht="15.75">
      <c r="A80" s="306" t="s">
        <v>176</v>
      </c>
      <c r="B80" s="306"/>
      <c r="C80" s="306"/>
      <c r="D80" s="306"/>
      <c r="E80" s="306" t="s">
        <v>151</v>
      </c>
      <c r="F80" s="306"/>
      <c r="G80" s="306"/>
      <c r="H80" s="306"/>
    </row>
  </sheetData>
  <sheetProtection/>
  <mergeCells count="53">
    <mergeCell ref="B46:F46"/>
    <mergeCell ref="B27:F27"/>
    <mergeCell ref="B39:F39"/>
    <mergeCell ref="B56:F56"/>
    <mergeCell ref="B57:F57"/>
    <mergeCell ref="B47:F47"/>
    <mergeCell ref="B48:F48"/>
    <mergeCell ref="B49:F49"/>
    <mergeCell ref="B52:F52"/>
    <mergeCell ref="B54:F54"/>
    <mergeCell ref="B28:F28"/>
    <mergeCell ref="B55:F55"/>
    <mergeCell ref="B36:F36"/>
    <mergeCell ref="B37:F37"/>
    <mergeCell ref="B38:F38"/>
    <mergeCell ref="B41:F41"/>
    <mergeCell ref="B44:F44"/>
    <mergeCell ref="B45:F45"/>
    <mergeCell ref="B40:F40"/>
    <mergeCell ref="B53:F53"/>
    <mergeCell ref="B16:F16"/>
    <mergeCell ref="B32:F32"/>
    <mergeCell ref="B33:F33"/>
    <mergeCell ref="B17:F17"/>
    <mergeCell ref="B20:F20"/>
    <mergeCell ref="B21:F21"/>
    <mergeCell ref="B22:F22"/>
    <mergeCell ref="B31:F31"/>
    <mergeCell ref="B25:F25"/>
    <mergeCell ref="B26:F26"/>
    <mergeCell ref="A2:H3"/>
    <mergeCell ref="B9:F9"/>
    <mergeCell ref="B12:F12"/>
    <mergeCell ref="B13:F13"/>
    <mergeCell ref="B14:F14"/>
    <mergeCell ref="B15:F15"/>
    <mergeCell ref="B73:F73"/>
    <mergeCell ref="B70:F70"/>
    <mergeCell ref="B71:F71"/>
    <mergeCell ref="B65:F65"/>
    <mergeCell ref="B68:F68"/>
    <mergeCell ref="A1:H1"/>
    <mergeCell ref="B5:F5"/>
    <mergeCell ref="B6:F6"/>
    <mergeCell ref="B7:F7"/>
    <mergeCell ref="B8:F8"/>
    <mergeCell ref="B69:F69"/>
    <mergeCell ref="B72:F72"/>
    <mergeCell ref="B60:F60"/>
    <mergeCell ref="B61:F61"/>
    <mergeCell ref="B62:F62"/>
    <mergeCell ref="B63:F63"/>
    <mergeCell ref="B64:F64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M1:X90"/>
  <sheetViews>
    <sheetView zoomScale="175" zoomScaleNormal="175" workbookViewId="0" topLeftCell="N10">
      <selection activeCell="R8" sqref="R8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30.625" style="1" customWidth="1"/>
    <col min="14" max="14" width="5.125" style="1" customWidth="1"/>
    <col min="15" max="15" width="5.625" style="1" customWidth="1"/>
    <col min="16" max="16" width="4.625" style="1" customWidth="1"/>
    <col min="17" max="17" width="12.625" style="1" customWidth="1"/>
    <col min="18" max="18" width="4.125" style="1" customWidth="1"/>
    <col min="19" max="19" width="5.00390625" style="2" customWidth="1"/>
    <col min="20" max="20" width="12.625" style="1" customWidth="1"/>
    <col min="21" max="21" width="11.00390625" style="1" customWidth="1"/>
    <col min="22" max="22" width="12.25390625" style="1" customWidth="1"/>
    <col min="23" max="23" width="11.75390625" style="3" customWidth="1"/>
    <col min="24" max="24" width="10.125" style="3" bestFit="1" customWidth="1"/>
    <col min="25" max="25" width="0.12890625" style="3" customWidth="1"/>
    <col min="26" max="16384" width="9.125" style="3" customWidth="1"/>
  </cols>
  <sheetData>
    <row r="1" spans="14:24" ht="86.25" customHeight="1">
      <c r="N1" s="123"/>
      <c r="O1" s="123"/>
      <c r="P1" s="123"/>
      <c r="T1" s="197" t="s">
        <v>157</v>
      </c>
      <c r="U1" s="197"/>
      <c r="V1" s="197"/>
      <c r="W1" s="197"/>
      <c r="X1" s="197"/>
    </row>
    <row r="2" spans="17:24" s="126" customFormat="1" ht="15">
      <c r="Q2" s="188"/>
      <c r="R2" s="188"/>
      <c r="S2" s="189"/>
      <c r="T2" s="186" t="s">
        <v>17</v>
      </c>
      <c r="U2" s="189"/>
      <c r="V2" s="189"/>
      <c r="W2" s="189"/>
      <c r="X2" s="189"/>
    </row>
    <row r="3" spans="13:24" ht="14.25">
      <c r="M3" s="3"/>
      <c r="N3" s="3"/>
      <c r="O3" s="3"/>
      <c r="P3" s="3"/>
      <c r="Q3" s="190"/>
      <c r="R3" s="190"/>
      <c r="S3" s="191"/>
      <c r="T3" s="191"/>
      <c r="U3" s="191"/>
      <c r="V3" s="191"/>
      <c r="W3" s="191"/>
      <c r="X3" s="191"/>
    </row>
    <row r="4" spans="13:24" ht="14.25">
      <c r="M4" s="3"/>
      <c r="N4" s="3"/>
      <c r="O4" s="3"/>
      <c r="P4" s="3"/>
      <c r="Q4" s="192" t="s">
        <v>67</v>
      </c>
      <c r="R4" s="190"/>
      <c r="S4" s="190"/>
      <c r="T4" s="193"/>
      <c r="U4" s="194"/>
      <c r="V4" s="616">
        <f>T16+T17</f>
        <v>21973</v>
      </c>
      <c r="W4" s="616"/>
      <c r="X4" s="196" t="s">
        <v>158</v>
      </c>
    </row>
    <row r="5" spans="17:24" ht="28.5" customHeight="1">
      <c r="Q5" s="617" t="s">
        <v>152</v>
      </c>
      <c r="R5" s="617"/>
      <c r="S5" s="617"/>
      <c r="T5" s="617"/>
      <c r="U5" s="617"/>
      <c r="V5" s="617"/>
      <c r="W5" s="617"/>
      <c r="X5" s="617"/>
    </row>
    <row r="6" spans="13:24" ht="15">
      <c r="M6" s="124"/>
      <c r="N6" s="124"/>
      <c r="O6" s="124"/>
      <c r="P6" s="124"/>
      <c r="Q6" s="187"/>
      <c r="R6" s="187"/>
      <c r="S6" s="187"/>
      <c r="T6" s="187"/>
      <c r="U6" s="187"/>
      <c r="V6" s="187"/>
      <c r="W6" s="187"/>
      <c r="X6" s="187"/>
    </row>
    <row r="7" spans="13:24" ht="12.75">
      <c r="M7" s="3"/>
      <c r="N7" s="3"/>
      <c r="O7" s="3"/>
      <c r="P7" s="3"/>
      <c r="Q7" s="3"/>
      <c r="R7" s="3"/>
      <c r="S7"/>
      <c r="T7"/>
      <c r="U7"/>
      <c r="V7"/>
      <c r="W7"/>
      <c r="X7"/>
    </row>
    <row r="8" spans="13:24" ht="12.75">
      <c r="M8" s="3"/>
      <c r="N8" s="3"/>
      <c r="O8" s="3"/>
      <c r="P8" s="3"/>
      <c r="Q8" s="3"/>
      <c r="R8" s="3"/>
      <c r="S8" s="618" t="s">
        <v>18</v>
      </c>
      <c r="T8" s="618"/>
      <c r="U8" s="618"/>
      <c r="V8" s="618"/>
      <c r="W8" s="618"/>
      <c r="X8" s="618"/>
    </row>
    <row r="9" spans="13:24" ht="22.5" customHeight="1">
      <c r="M9" s="619" t="s">
        <v>153</v>
      </c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3:24" ht="36.75" customHeight="1">
      <c r="M10" s="582" t="s">
        <v>145</v>
      </c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</row>
    <row r="11" spans="13:24" ht="20.25" customHeight="1">
      <c r="M11" s="580" t="s">
        <v>155</v>
      </c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</row>
    <row r="12" spans="13:24" ht="22.5" customHeight="1">
      <c r="M12" s="580" t="s">
        <v>141</v>
      </c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</row>
    <row r="13" spans="14:24" ht="13.5" customHeight="1" thickBot="1">
      <c r="N13" s="2"/>
      <c r="O13" s="2"/>
      <c r="P13" s="2"/>
      <c r="Q13" s="2"/>
      <c r="R13" s="99"/>
      <c r="V13" s="4"/>
      <c r="X13" s="185" t="s">
        <v>156</v>
      </c>
    </row>
    <row r="14" spans="13:24" ht="13.5" thickBot="1">
      <c r="M14" s="31" t="s">
        <v>0</v>
      </c>
      <c r="N14" s="21" t="s">
        <v>1</v>
      </c>
      <c r="O14" s="21" t="s">
        <v>2</v>
      </c>
      <c r="P14" s="21" t="s">
        <v>3</v>
      </c>
      <c r="Q14" s="21" t="s">
        <v>4</v>
      </c>
      <c r="R14" s="21" t="s">
        <v>5</v>
      </c>
      <c r="S14" s="21" t="s">
        <v>6</v>
      </c>
      <c r="T14" s="21" t="s">
        <v>12</v>
      </c>
      <c r="U14" s="32" t="s">
        <v>13</v>
      </c>
      <c r="V14" s="32" t="s">
        <v>14</v>
      </c>
      <c r="W14" s="32" t="s">
        <v>15</v>
      </c>
      <c r="X14" s="40" t="s">
        <v>16</v>
      </c>
    </row>
    <row r="15" spans="13:24" ht="13.5" thickBot="1">
      <c r="M15" s="180" t="s">
        <v>131</v>
      </c>
      <c r="N15" s="181"/>
      <c r="O15" s="182"/>
      <c r="P15" s="182"/>
      <c r="Q15" s="183"/>
      <c r="R15" s="184"/>
      <c r="S15" s="184"/>
      <c r="T15" s="179">
        <f>SUM(T16:T31)</f>
        <v>25097.321</v>
      </c>
      <c r="U15" s="179">
        <f>SUM(U16:U31)</f>
        <v>6354.5</v>
      </c>
      <c r="V15" s="179">
        <f>SUM(V16:V31)</f>
        <v>8016.420000000001</v>
      </c>
      <c r="W15" s="179">
        <f>SUM(W16:W31)</f>
        <v>4350.332</v>
      </c>
      <c r="X15" s="179">
        <f>SUM(X16:X31)</f>
        <v>6376.069</v>
      </c>
    </row>
    <row r="16" spans="13:24" ht="12.75">
      <c r="M16" s="58" t="s">
        <v>8</v>
      </c>
      <c r="N16" s="65" t="s">
        <v>7</v>
      </c>
      <c r="O16" s="66">
        <v>7</v>
      </c>
      <c r="P16" s="66">
        <v>2</v>
      </c>
      <c r="Q16" s="67">
        <v>1920206590</v>
      </c>
      <c r="R16" s="59">
        <v>111</v>
      </c>
      <c r="S16" s="59">
        <v>211</v>
      </c>
      <c r="T16" s="60">
        <f aca="true" t="shared" si="0" ref="T16:T22">U16+V16+W16+X16</f>
        <v>16876.344</v>
      </c>
      <c r="U16" s="60">
        <f>4329.301-44.086</f>
        <v>4285.215</v>
      </c>
      <c r="V16" s="60">
        <f>5772.404-132.258</f>
        <v>5640.146000000001</v>
      </c>
      <c r="W16" s="60">
        <f>2886.2-132.258</f>
        <v>2753.942</v>
      </c>
      <c r="X16" s="92">
        <f>4329.3-132.259</f>
        <v>4197.041</v>
      </c>
    </row>
    <row r="17" spans="13:24" ht="12.75">
      <c r="M17" s="11" t="s">
        <v>9</v>
      </c>
      <c r="N17" s="7" t="s">
        <v>7</v>
      </c>
      <c r="O17" s="8">
        <v>7</v>
      </c>
      <c r="P17" s="8">
        <v>2</v>
      </c>
      <c r="Q17" s="9">
        <v>1920206590</v>
      </c>
      <c r="R17" s="10">
        <v>119</v>
      </c>
      <c r="S17" s="10">
        <v>213</v>
      </c>
      <c r="T17" s="36">
        <f t="shared" si="0"/>
        <v>5096.656</v>
      </c>
      <c r="U17" s="36">
        <v>1294.135</v>
      </c>
      <c r="V17" s="36">
        <v>1703.324</v>
      </c>
      <c r="W17" s="36">
        <v>831.69</v>
      </c>
      <c r="X17" s="114">
        <v>1267.507</v>
      </c>
    </row>
    <row r="18" spans="13:24" ht="12.75">
      <c r="M18" s="6" t="s">
        <v>74</v>
      </c>
      <c r="N18" s="7" t="s">
        <v>7</v>
      </c>
      <c r="O18" s="8">
        <v>7</v>
      </c>
      <c r="P18" s="8">
        <v>2</v>
      </c>
      <c r="Q18" s="9">
        <v>1920206590</v>
      </c>
      <c r="R18" s="10">
        <v>244</v>
      </c>
      <c r="S18" s="12">
        <v>226</v>
      </c>
      <c r="T18" s="36">
        <f t="shared" si="0"/>
        <v>574</v>
      </c>
      <c r="U18" s="36">
        <v>57.4</v>
      </c>
      <c r="V18" s="36">
        <v>172.2</v>
      </c>
      <c r="W18" s="36">
        <v>172.2</v>
      </c>
      <c r="X18" s="114">
        <v>172.2</v>
      </c>
    </row>
    <row r="19" spans="13:24" ht="12.75">
      <c r="M19" s="6" t="s">
        <v>33</v>
      </c>
      <c r="N19" s="7" t="s">
        <v>7</v>
      </c>
      <c r="O19" s="8">
        <v>7</v>
      </c>
      <c r="P19" s="8">
        <v>2</v>
      </c>
      <c r="Q19" s="9">
        <v>1920206590</v>
      </c>
      <c r="R19" s="10">
        <v>244</v>
      </c>
      <c r="S19" s="12">
        <v>340</v>
      </c>
      <c r="T19" s="36">
        <f t="shared" si="0"/>
        <v>103</v>
      </c>
      <c r="U19" s="36">
        <v>25.75</v>
      </c>
      <c r="V19" s="36">
        <v>25.75</v>
      </c>
      <c r="W19" s="36">
        <v>25.75</v>
      </c>
      <c r="X19" s="114">
        <v>25.75</v>
      </c>
    </row>
    <row r="20" spans="13:24" ht="12.75">
      <c r="M20" s="6" t="s">
        <v>34</v>
      </c>
      <c r="N20" s="7" t="s">
        <v>7</v>
      </c>
      <c r="O20" s="8">
        <v>7</v>
      </c>
      <c r="P20" s="8">
        <v>2</v>
      </c>
      <c r="Q20" s="9">
        <v>1920206590</v>
      </c>
      <c r="R20" s="10">
        <v>244</v>
      </c>
      <c r="S20" s="12">
        <v>340</v>
      </c>
      <c r="T20" s="36">
        <f t="shared" si="0"/>
        <v>170</v>
      </c>
      <c r="U20" s="36">
        <v>42.5</v>
      </c>
      <c r="V20" s="36">
        <v>42.5</v>
      </c>
      <c r="W20" s="36">
        <v>42.5</v>
      </c>
      <c r="X20" s="114">
        <v>42.5</v>
      </c>
    </row>
    <row r="21" spans="13:24" ht="12.75">
      <c r="M21" s="80" t="s">
        <v>35</v>
      </c>
      <c r="N21" s="7" t="s">
        <v>7</v>
      </c>
      <c r="O21" s="8">
        <v>7</v>
      </c>
      <c r="P21" s="8">
        <v>2</v>
      </c>
      <c r="Q21" s="9">
        <v>1920206590</v>
      </c>
      <c r="R21" s="10">
        <v>244</v>
      </c>
      <c r="S21" s="12">
        <v>340</v>
      </c>
      <c r="T21" s="36">
        <f t="shared" si="0"/>
        <v>55</v>
      </c>
      <c r="U21" s="36">
        <v>13.75</v>
      </c>
      <c r="V21" s="36">
        <v>13.75</v>
      </c>
      <c r="W21" s="36">
        <v>13.75</v>
      </c>
      <c r="X21" s="114">
        <v>13.75</v>
      </c>
    </row>
    <row r="22" spans="13:24" ht="12.75">
      <c r="M22" s="6" t="s">
        <v>36</v>
      </c>
      <c r="N22" s="7" t="s">
        <v>7</v>
      </c>
      <c r="O22" s="8">
        <v>7</v>
      </c>
      <c r="P22" s="8">
        <v>2</v>
      </c>
      <c r="Q22" s="9">
        <v>1920202590</v>
      </c>
      <c r="R22" s="10">
        <v>244</v>
      </c>
      <c r="S22" s="12">
        <v>340</v>
      </c>
      <c r="T22" s="36">
        <f t="shared" si="0"/>
        <v>297.321</v>
      </c>
      <c r="U22" s="36">
        <v>87</v>
      </c>
      <c r="V22" s="36">
        <v>70</v>
      </c>
      <c r="W22" s="36">
        <v>35</v>
      </c>
      <c r="X22" s="114">
        <v>105.321</v>
      </c>
    </row>
    <row r="23" spans="13:24" ht="12.75">
      <c r="M23" s="6" t="s">
        <v>29</v>
      </c>
      <c r="N23" s="7" t="s">
        <v>7</v>
      </c>
      <c r="O23" s="8">
        <v>7</v>
      </c>
      <c r="P23" s="8">
        <v>2</v>
      </c>
      <c r="Q23" s="9">
        <v>9994219900</v>
      </c>
      <c r="R23" s="10">
        <v>244</v>
      </c>
      <c r="S23" s="12">
        <v>221</v>
      </c>
      <c r="T23" s="36">
        <f aca="true" t="shared" si="1" ref="T23:T30">U23+V23+W23+X23</f>
        <v>10</v>
      </c>
      <c r="U23" s="36">
        <v>2.5</v>
      </c>
      <c r="V23" s="36">
        <v>2.5</v>
      </c>
      <c r="W23" s="36">
        <v>2.5</v>
      </c>
      <c r="X23" s="114">
        <v>2.5</v>
      </c>
    </row>
    <row r="24" spans="13:24" ht="12.75">
      <c r="M24" s="6" t="s">
        <v>39</v>
      </c>
      <c r="N24" s="7" t="s">
        <v>7</v>
      </c>
      <c r="O24" s="8">
        <v>7</v>
      </c>
      <c r="P24" s="8">
        <v>2</v>
      </c>
      <c r="Q24" s="9">
        <v>9994219900</v>
      </c>
      <c r="R24" s="10">
        <v>244</v>
      </c>
      <c r="S24" s="12">
        <v>223</v>
      </c>
      <c r="T24" s="36">
        <f t="shared" si="1"/>
        <v>1200</v>
      </c>
      <c r="U24" s="36">
        <v>400</v>
      </c>
      <c r="V24" s="36">
        <v>200</v>
      </c>
      <c r="W24" s="36">
        <v>200</v>
      </c>
      <c r="X24" s="114">
        <v>400</v>
      </c>
    </row>
    <row r="25" spans="13:24" ht="12.75">
      <c r="M25" s="6" t="s">
        <v>63</v>
      </c>
      <c r="N25" s="7" t="s">
        <v>7</v>
      </c>
      <c r="O25" s="8">
        <v>7</v>
      </c>
      <c r="P25" s="8">
        <v>2</v>
      </c>
      <c r="Q25" s="9">
        <v>9994219900</v>
      </c>
      <c r="R25" s="10">
        <v>244</v>
      </c>
      <c r="S25" s="12">
        <v>225</v>
      </c>
      <c r="T25" s="36">
        <f t="shared" si="1"/>
        <v>81</v>
      </c>
      <c r="U25" s="36">
        <v>0</v>
      </c>
      <c r="V25" s="36">
        <v>0</v>
      </c>
      <c r="W25" s="36">
        <v>81</v>
      </c>
      <c r="X25" s="114">
        <v>0</v>
      </c>
    </row>
    <row r="26" spans="13:24" ht="12.75">
      <c r="M26" s="6" t="s">
        <v>74</v>
      </c>
      <c r="N26" s="7" t="s">
        <v>7</v>
      </c>
      <c r="O26" s="8">
        <v>7</v>
      </c>
      <c r="P26" s="8">
        <v>2</v>
      </c>
      <c r="Q26" s="9">
        <v>9994219900</v>
      </c>
      <c r="R26" s="10">
        <v>244</v>
      </c>
      <c r="S26" s="12">
        <v>226</v>
      </c>
      <c r="T26" s="36">
        <f t="shared" si="1"/>
        <v>70</v>
      </c>
      <c r="U26" s="36">
        <v>25</v>
      </c>
      <c r="V26" s="36">
        <v>25</v>
      </c>
      <c r="W26" s="36">
        <v>10</v>
      </c>
      <c r="X26" s="114">
        <v>10</v>
      </c>
    </row>
    <row r="27" spans="13:24" ht="12.75">
      <c r="M27" s="6" t="s">
        <v>93</v>
      </c>
      <c r="N27" s="7" t="s">
        <v>7</v>
      </c>
      <c r="O27" s="8">
        <v>7</v>
      </c>
      <c r="P27" s="8">
        <v>2</v>
      </c>
      <c r="Q27" s="9">
        <v>9994219900</v>
      </c>
      <c r="R27" s="10">
        <v>851</v>
      </c>
      <c r="S27" s="12">
        <v>290</v>
      </c>
      <c r="T27" s="36">
        <f>U27+V27+W27+X27</f>
        <v>390</v>
      </c>
      <c r="U27" s="36">
        <v>97.5</v>
      </c>
      <c r="V27" s="36">
        <v>97.5</v>
      </c>
      <c r="W27" s="36">
        <v>97.5</v>
      </c>
      <c r="X27" s="114">
        <v>97.5</v>
      </c>
    </row>
    <row r="28" spans="13:24" ht="12.75">
      <c r="M28" s="6" t="s">
        <v>54</v>
      </c>
      <c r="N28" s="7" t="s">
        <v>7</v>
      </c>
      <c r="O28" s="8">
        <v>7</v>
      </c>
      <c r="P28" s="8">
        <v>2</v>
      </c>
      <c r="Q28" s="9">
        <v>9994219900</v>
      </c>
      <c r="R28" s="10">
        <v>851</v>
      </c>
      <c r="S28" s="12">
        <v>290</v>
      </c>
      <c r="T28" s="36">
        <f t="shared" si="1"/>
        <v>40</v>
      </c>
      <c r="U28" s="36">
        <v>0</v>
      </c>
      <c r="V28" s="36">
        <v>0</v>
      </c>
      <c r="W28" s="36">
        <v>0</v>
      </c>
      <c r="X28" s="114">
        <v>40</v>
      </c>
    </row>
    <row r="29" spans="13:24" ht="12.75">
      <c r="M29" s="6" t="s">
        <v>154</v>
      </c>
      <c r="N29" s="7" t="s">
        <v>7</v>
      </c>
      <c r="O29" s="8">
        <v>7</v>
      </c>
      <c r="P29" s="8">
        <v>2</v>
      </c>
      <c r="Q29" s="9">
        <v>9994219900</v>
      </c>
      <c r="R29" s="10">
        <v>852</v>
      </c>
      <c r="S29" s="12">
        <v>290</v>
      </c>
      <c r="T29" s="36">
        <f t="shared" si="1"/>
        <v>2</v>
      </c>
      <c r="U29" s="36">
        <v>0</v>
      </c>
      <c r="V29" s="36">
        <v>0</v>
      </c>
      <c r="W29" s="36">
        <v>0</v>
      </c>
      <c r="X29" s="114">
        <v>2</v>
      </c>
    </row>
    <row r="30" spans="13:24" ht="12.75">
      <c r="M30" s="6" t="s">
        <v>146</v>
      </c>
      <c r="N30" s="7" t="s">
        <v>7</v>
      </c>
      <c r="O30" s="8">
        <v>7</v>
      </c>
      <c r="P30" s="8">
        <v>2</v>
      </c>
      <c r="Q30" s="9">
        <v>9994219900</v>
      </c>
      <c r="R30" s="10">
        <v>244</v>
      </c>
      <c r="S30" s="12">
        <v>340</v>
      </c>
      <c r="T30" s="36">
        <f t="shared" si="1"/>
        <v>37</v>
      </c>
      <c r="U30" s="36">
        <v>0</v>
      </c>
      <c r="V30" s="36">
        <v>0</v>
      </c>
      <c r="W30" s="36">
        <v>37</v>
      </c>
      <c r="X30" s="114">
        <v>0</v>
      </c>
    </row>
    <row r="31" spans="13:24" ht="13.5" thickBot="1">
      <c r="M31" s="74" t="s">
        <v>147</v>
      </c>
      <c r="N31" s="17" t="s">
        <v>7</v>
      </c>
      <c r="O31" s="18">
        <v>7</v>
      </c>
      <c r="P31" s="18">
        <v>2</v>
      </c>
      <c r="Q31" s="19">
        <v>9994219900</v>
      </c>
      <c r="R31" s="20">
        <v>244</v>
      </c>
      <c r="S31" s="61">
        <v>340</v>
      </c>
      <c r="T31" s="86">
        <f>U31+V31+W31+X31</f>
        <v>95</v>
      </c>
      <c r="U31" s="86">
        <v>23.75</v>
      </c>
      <c r="V31" s="86">
        <v>23.75</v>
      </c>
      <c r="W31" s="86">
        <v>47.5</v>
      </c>
      <c r="X31" s="175">
        <v>0</v>
      </c>
    </row>
    <row r="33" spans="13:22" s="157" customFormat="1" ht="15.75">
      <c r="M33" s="155" t="s">
        <v>148</v>
      </c>
      <c r="N33" s="155"/>
      <c r="O33" s="155"/>
      <c r="P33" s="155"/>
      <c r="Q33" s="155"/>
      <c r="R33" s="155"/>
      <c r="S33" s="156"/>
      <c r="T33" s="156"/>
      <c r="U33" s="155" t="s">
        <v>150</v>
      </c>
      <c r="V33" s="156"/>
    </row>
    <row r="34" s="157" customFormat="1" ht="15.75">
      <c r="S34" s="158"/>
    </row>
    <row r="35" spans="13:22" s="157" customFormat="1" ht="15.75">
      <c r="M35" s="155" t="s">
        <v>149</v>
      </c>
      <c r="N35" s="155"/>
      <c r="O35" s="155"/>
      <c r="P35" s="155"/>
      <c r="Q35" s="155"/>
      <c r="R35" s="155"/>
      <c r="S35" s="158"/>
      <c r="U35" s="575" t="s">
        <v>151</v>
      </c>
      <c r="V35" s="575"/>
    </row>
    <row r="36" spans="13:22" s="5" customFormat="1" ht="12.75">
      <c r="M36" s="1"/>
      <c r="N36" s="1"/>
      <c r="O36" s="1"/>
      <c r="P36" s="1"/>
      <c r="Q36" s="1"/>
      <c r="R36" s="1"/>
      <c r="S36" s="2"/>
      <c r="T36" s="1"/>
      <c r="U36" s="1"/>
      <c r="V36" s="1"/>
    </row>
    <row r="37" spans="13:22" s="5" customFormat="1" ht="12.75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</sheetData>
  <sheetProtection/>
  <mergeCells count="8">
    <mergeCell ref="U35:V35"/>
    <mergeCell ref="V4:W4"/>
    <mergeCell ref="M11:X11"/>
    <mergeCell ref="M12:X12"/>
    <mergeCell ref="Q5:X5"/>
    <mergeCell ref="S8:X8"/>
    <mergeCell ref="M9:X9"/>
    <mergeCell ref="M10:X10"/>
  </mergeCells>
  <printOptions/>
  <pageMargins left="0.3937007874015748" right="2.11375" top="0.7874015748031497" bottom="0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71"/>
  <sheetViews>
    <sheetView zoomScale="120" zoomScaleNormal="120" zoomScalePageLayoutView="0" workbookViewId="0" topLeftCell="A1">
      <selection activeCell="J7" sqref="A4:L7"/>
    </sheetView>
  </sheetViews>
  <sheetFormatPr defaultColWidth="9.00390625" defaultRowHeight="12.75"/>
  <cols>
    <col min="1" max="1" width="30.25390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10.75390625" style="2" customWidth="1"/>
    <col min="6" max="6" width="5.00390625" style="99" customWidth="1"/>
    <col min="7" max="7" width="4.375" style="2" customWidth="1"/>
    <col min="8" max="8" width="10.125" style="1" customWidth="1"/>
    <col min="9" max="9" width="9.25390625" style="1" customWidth="1"/>
    <col min="10" max="10" width="9.625" style="1" customWidth="1"/>
    <col min="11" max="12" width="9.25390625" style="3" customWidth="1"/>
    <col min="13" max="16384" width="9.125" style="3" customWidth="1"/>
  </cols>
  <sheetData>
    <row r="4" spans="1:12" ht="18.75">
      <c r="A4" s="582" t="s">
        <v>40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2" ht="16.5">
      <c r="A5" s="620" t="s">
        <v>30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6.5">
      <c r="A6" s="580" t="s">
        <v>141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0:12" ht="12.75">
      <c r="J7" s="4"/>
      <c r="L7" s="125" t="s">
        <v>84</v>
      </c>
    </row>
    <row r="8" spans="1:13" ht="5.25" customHeight="1" thickBot="1">
      <c r="A8" s="22"/>
      <c r="B8" s="23"/>
      <c r="C8" s="24"/>
      <c r="D8" s="24"/>
      <c r="E8" s="25"/>
      <c r="F8" s="26"/>
      <c r="G8" s="27"/>
      <c r="H8" s="28"/>
      <c r="I8" s="28"/>
      <c r="J8" s="28"/>
      <c r="K8" s="29"/>
      <c r="L8" s="30"/>
      <c r="M8" s="5"/>
    </row>
    <row r="9" spans="1:13" ht="24.75" thickBot="1">
      <c r="A9" s="3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12</v>
      </c>
      <c r="I9" s="32" t="s">
        <v>13</v>
      </c>
      <c r="J9" s="32" t="s">
        <v>14</v>
      </c>
      <c r="K9" s="32" t="s">
        <v>15</v>
      </c>
      <c r="L9" s="40" t="s">
        <v>16</v>
      </c>
      <c r="M9" s="5"/>
    </row>
    <row r="10" spans="1:13" ht="18" customHeight="1" thickBot="1">
      <c r="A10" s="34" t="s">
        <v>131</v>
      </c>
      <c r="B10" s="13"/>
      <c r="C10" s="14"/>
      <c r="D10" s="14"/>
      <c r="E10" s="15"/>
      <c r="F10" s="16"/>
      <c r="G10" s="16"/>
      <c r="H10" s="178">
        <f>SUM(H11:H24)</f>
        <v>23972.544</v>
      </c>
      <c r="I10" s="37">
        <f>SUM(I11:I24)</f>
        <v>5972.885</v>
      </c>
      <c r="J10" s="37">
        <f>SUM(J11:J24)</f>
        <v>8094.638</v>
      </c>
      <c r="K10" s="37">
        <f>SUM(K11:K24)</f>
        <v>4008.303</v>
      </c>
      <c r="L10" s="95">
        <f>SUM(L11:L24)</f>
        <v>5896.718</v>
      </c>
      <c r="M10" s="5"/>
    </row>
    <row r="11" spans="1:13" ht="13.5" thickBot="1">
      <c r="A11" s="58" t="s">
        <v>8</v>
      </c>
      <c r="B11" s="65" t="s">
        <v>7</v>
      </c>
      <c r="C11" s="66">
        <v>7</v>
      </c>
      <c r="D11" s="176">
        <v>2</v>
      </c>
      <c r="E11" s="84">
        <v>1920206590</v>
      </c>
      <c r="F11" s="177">
        <v>111</v>
      </c>
      <c r="G11" s="59">
        <v>211</v>
      </c>
      <c r="H11" s="167">
        <f>I11+J11+K11+L11</f>
        <v>17330.261</v>
      </c>
      <c r="I11" s="60">
        <v>4445.66</v>
      </c>
      <c r="J11" s="60">
        <v>5927.548</v>
      </c>
      <c r="K11" s="60">
        <f>2963.773-226.19</f>
        <v>2737.583</v>
      </c>
      <c r="L11" s="92">
        <f>4445.66-226.19</f>
        <v>4219.47</v>
      </c>
      <c r="M11" s="5"/>
    </row>
    <row r="12" spans="1:13" ht="12.75">
      <c r="A12" s="11" t="s">
        <v>9</v>
      </c>
      <c r="B12" s="7" t="s">
        <v>7</v>
      </c>
      <c r="C12" s="8">
        <v>7</v>
      </c>
      <c r="D12" s="8">
        <v>2</v>
      </c>
      <c r="E12" s="84">
        <v>1920206590</v>
      </c>
      <c r="F12" s="10">
        <v>119</v>
      </c>
      <c r="G12" s="10">
        <v>213</v>
      </c>
      <c r="H12" s="167">
        <f>I12+J12+K12+L12</f>
        <v>5233.739</v>
      </c>
      <c r="I12" s="36">
        <v>1342.589</v>
      </c>
      <c r="J12" s="36">
        <v>1790.12</v>
      </c>
      <c r="K12" s="36">
        <f>895.06-68.309</f>
        <v>826.751</v>
      </c>
      <c r="L12" s="114">
        <f>1342.588-68.309</f>
        <v>1274.279</v>
      </c>
      <c r="M12" s="5"/>
    </row>
    <row r="13" spans="1:13" ht="12.75">
      <c r="A13" s="6" t="s">
        <v>29</v>
      </c>
      <c r="B13" s="7" t="s">
        <v>7</v>
      </c>
      <c r="C13" s="8">
        <v>7</v>
      </c>
      <c r="D13" s="8">
        <v>2</v>
      </c>
      <c r="E13" s="9">
        <v>9994219900</v>
      </c>
      <c r="F13" s="10">
        <v>244</v>
      </c>
      <c r="G13" s="12">
        <v>221</v>
      </c>
      <c r="H13" s="36">
        <f aca="true" t="shared" si="0" ref="H13:H24">I13+J13+K13+L13</f>
        <v>8</v>
      </c>
      <c r="I13" s="36">
        <v>2</v>
      </c>
      <c r="J13" s="36">
        <v>2</v>
      </c>
      <c r="K13" s="36">
        <v>2</v>
      </c>
      <c r="L13" s="114">
        <v>2</v>
      </c>
      <c r="M13" s="5"/>
    </row>
    <row r="14" spans="1:13" ht="12.75">
      <c r="A14" s="6" t="s">
        <v>39</v>
      </c>
      <c r="B14" s="7" t="s">
        <v>7</v>
      </c>
      <c r="C14" s="8">
        <v>7</v>
      </c>
      <c r="D14" s="8">
        <v>2</v>
      </c>
      <c r="E14" s="9">
        <v>9994219900</v>
      </c>
      <c r="F14" s="10">
        <v>244</v>
      </c>
      <c r="G14" s="12">
        <v>223</v>
      </c>
      <c r="H14" s="36">
        <f t="shared" si="0"/>
        <v>50</v>
      </c>
      <c r="I14" s="36">
        <v>15</v>
      </c>
      <c r="J14" s="36">
        <v>10</v>
      </c>
      <c r="K14" s="36">
        <v>10</v>
      </c>
      <c r="L14" s="114">
        <v>15</v>
      </c>
      <c r="M14" s="5"/>
    </row>
    <row r="15" spans="1:13" ht="12.75">
      <c r="A15" s="6" t="s">
        <v>63</v>
      </c>
      <c r="B15" s="7" t="s">
        <v>7</v>
      </c>
      <c r="C15" s="8">
        <v>7</v>
      </c>
      <c r="D15" s="8">
        <v>2</v>
      </c>
      <c r="E15" s="9">
        <v>9994219900</v>
      </c>
      <c r="F15" s="10">
        <v>244</v>
      </c>
      <c r="G15" s="12">
        <v>225</v>
      </c>
      <c r="H15" s="36">
        <f t="shared" si="0"/>
        <v>12</v>
      </c>
      <c r="I15" s="36">
        <v>0</v>
      </c>
      <c r="J15" s="36">
        <v>0</v>
      </c>
      <c r="K15" s="36">
        <v>12</v>
      </c>
      <c r="L15" s="114">
        <v>0</v>
      </c>
      <c r="M15" s="5"/>
    </row>
    <row r="16" spans="1:13" ht="12.75">
      <c r="A16" s="6" t="s">
        <v>74</v>
      </c>
      <c r="B16" s="7" t="s">
        <v>7</v>
      </c>
      <c r="C16" s="8">
        <v>7</v>
      </c>
      <c r="D16" s="8">
        <v>2</v>
      </c>
      <c r="E16" s="9">
        <v>1920206590</v>
      </c>
      <c r="F16" s="10">
        <v>244</v>
      </c>
      <c r="G16" s="12">
        <v>226</v>
      </c>
      <c r="H16" s="36">
        <f>I16+J16+K16+L16</f>
        <v>589</v>
      </c>
      <c r="I16" s="36">
        <v>0</v>
      </c>
      <c r="J16" s="36">
        <v>196.334</v>
      </c>
      <c r="K16" s="36">
        <v>196.333</v>
      </c>
      <c r="L16" s="114">
        <v>196.333</v>
      </c>
      <c r="M16" s="5"/>
    </row>
    <row r="17" spans="1:13" ht="12.75">
      <c r="A17" s="6" t="s">
        <v>74</v>
      </c>
      <c r="B17" s="7" t="s">
        <v>7</v>
      </c>
      <c r="C17" s="8">
        <v>7</v>
      </c>
      <c r="D17" s="8">
        <v>2</v>
      </c>
      <c r="E17" s="9">
        <v>9994219900</v>
      </c>
      <c r="F17" s="10">
        <v>321</v>
      </c>
      <c r="G17" s="12">
        <v>226</v>
      </c>
      <c r="H17" s="36">
        <f t="shared" si="0"/>
        <v>70</v>
      </c>
      <c r="I17" s="36">
        <v>25</v>
      </c>
      <c r="J17" s="36">
        <v>25</v>
      </c>
      <c r="K17" s="36">
        <v>10</v>
      </c>
      <c r="L17" s="114">
        <v>10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9994219900</v>
      </c>
      <c r="F18" s="10">
        <v>851</v>
      </c>
      <c r="G18" s="12">
        <v>290</v>
      </c>
      <c r="H18" s="36">
        <f t="shared" si="0"/>
        <v>11</v>
      </c>
      <c r="I18" s="36">
        <v>0</v>
      </c>
      <c r="J18" s="36">
        <v>0</v>
      </c>
      <c r="K18" s="36">
        <v>0</v>
      </c>
      <c r="L18" s="114">
        <v>11</v>
      </c>
      <c r="M18" s="5"/>
    </row>
    <row r="19" spans="1:13" ht="12.75">
      <c r="A19" s="6" t="s">
        <v>93</v>
      </c>
      <c r="B19" s="7" t="s">
        <v>7</v>
      </c>
      <c r="C19" s="8">
        <v>7</v>
      </c>
      <c r="D19" s="8">
        <v>2</v>
      </c>
      <c r="E19" s="9">
        <v>9994219900</v>
      </c>
      <c r="F19" s="10">
        <v>851</v>
      </c>
      <c r="G19" s="12">
        <v>290</v>
      </c>
      <c r="H19" s="36">
        <f t="shared" si="0"/>
        <v>7</v>
      </c>
      <c r="I19" s="36">
        <v>1</v>
      </c>
      <c r="J19" s="36">
        <v>2</v>
      </c>
      <c r="K19" s="36">
        <v>2</v>
      </c>
      <c r="L19" s="114">
        <v>2</v>
      </c>
      <c r="M19" s="5"/>
    </row>
    <row r="20" spans="1:13" ht="12.75">
      <c r="A20" s="6" t="s">
        <v>33</v>
      </c>
      <c r="B20" s="7" t="s">
        <v>7</v>
      </c>
      <c r="C20" s="8">
        <v>7</v>
      </c>
      <c r="D20" s="8">
        <v>2</v>
      </c>
      <c r="E20" s="84">
        <v>1920206590</v>
      </c>
      <c r="F20" s="10">
        <v>244</v>
      </c>
      <c r="G20" s="12">
        <v>340</v>
      </c>
      <c r="H20" s="36">
        <f t="shared" si="0"/>
        <v>88</v>
      </c>
      <c r="I20" s="36">
        <v>20</v>
      </c>
      <c r="J20" s="36">
        <v>20</v>
      </c>
      <c r="K20" s="36">
        <v>20</v>
      </c>
      <c r="L20" s="114">
        <v>28</v>
      </c>
      <c r="M20" s="5"/>
    </row>
    <row r="21" spans="1:13" ht="12.75">
      <c r="A21" s="80" t="s">
        <v>35</v>
      </c>
      <c r="B21" s="7" t="s">
        <v>7</v>
      </c>
      <c r="C21" s="8">
        <v>7</v>
      </c>
      <c r="D21" s="8">
        <v>2</v>
      </c>
      <c r="E21" s="84">
        <v>1920206590</v>
      </c>
      <c r="F21" s="10">
        <v>244</v>
      </c>
      <c r="G21" s="12">
        <v>340</v>
      </c>
      <c r="H21" s="36">
        <f t="shared" si="0"/>
        <v>53</v>
      </c>
      <c r="I21" s="36">
        <v>13.25</v>
      </c>
      <c r="J21" s="36">
        <v>13.25</v>
      </c>
      <c r="K21" s="36">
        <v>13.25</v>
      </c>
      <c r="L21" s="114">
        <v>13.25</v>
      </c>
      <c r="M21" s="5"/>
    </row>
    <row r="22" spans="1:13" ht="12.75">
      <c r="A22" s="6" t="s">
        <v>142</v>
      </c>
      <c r="B22" s="7" t="s">
        <v>7</v>
      </c>
      <c r="C22" s="8">
        <v>7</v>
      </c>
      <c r="D22" s="8">
        <v>2</v>
      </c>
      <c r="E22" s="9">
        <v>9994219900</v>
      </c>
      <c r="F22" s="10">
        <v>244</v>
      </c>
      <c r="G22" s="12">
        <v>340</v>
      </c>
      <c r="H22" s="36">
        <f>I22+J22+K22+L22</f>
        <v>70</v>
      </c>
      <c r="I22" s="36">
        <v>0</v>
      </c>
      <c r="J22" s="36">
        <v>0</v>
      </c>
      <c r="K22" s="36">
        <v>70</v>
      </c>
      <c r="L22" s="114">
        <v>0</v>
      </c>
      <c r="M22" s="5"/>
    </row>
    <row r="23" spans="1:13" ht="12.75">
      <c r="A23" s="77" t="s">
        <v>34</v>
      </c>
      <c r="B23" s="7" t="s">
        <v>7</v>
      </c>
      <c r="C23" s="8">
        <v>7</v>
      </c>
      <c r="D23" s="8">
        <v>2</v>
      </c>
      <c r="E23" s="84">
        <v>1920206590</v>
      </c>
      <c r="F23" s="10">
        <v>244</v>
      </c>
      <c r="G23" s="76">
        <v>340</v>
      </c>
      <c r="H23" s="36">
        <f t="shared" si="0"/>
        <v>177</v>
      </c>
      <c r="I23" s="36">
        <v>40</v>
      </c>
      <c r="J23" s="36">
        <v>40</v>
      </c>
      <c r="K23" s="36">
        <v>40</v>
      </c>
      <c r="L23" s="114">
        <v>57</v>
      </c>
      <c r="M23" s="5"/>
    </row>
    <row r="24" spans="1:13" ht="13.5" thickBot="1">
      <c r="A24" s="74" t="s">
        <v>36</v>
      </c>
      <c r="B24" s="17" t="s">
        <v>7</v>
      </c>
      <c r="C24" s="18">
        <v>7</v>
      </c>
      <c r="D24" s="18">
        <v>2</v>
      </c>
      <c r="E24" s="110">
        <v>1920206590</v>
      </c>
      <c r="F24" s="20">
        <v>244</v>
      </c>
      <c r="G24" s="61">
        <v>340</v>
      </c>
      <c r="H24" s="86">
        <f t="shared" si="0"/>
        <v>273.544</v>
      </c>
      <c r="I24" s="86">
        <v>68.386</v>
      </c>
      <c r="J24" s="86">
        <v>68.386</v>
      </c>
      <c r="K24" s="86">
        <v>68.386</v>
      </c>
      <c r="L24" s="86">
        <v>68.386</v>
      </c>
      <c r="M24" s="5"/>
    </row>
    <row r="25" spans="1:13" ht="12.75">
      <c r="A25" s="90"/>
      <c r="B25" s="23"/>
      <c r="C25" s="24"/>
      <c r="D25" s="24"/>
      <c r="E25" s="25"/>
      <c r="F25" s="26"/>
      <c r="G25" s="52"/>
      <c r="H25" s="91"/>
      <c r="I25" s="91"/>
      <c r="J25" s="91"/>
      <c r="K25" s="91"/>
      <c r="L25" s="91"/>
      <c r="M25" s="5"/>
    </row>
    <row r="26" spans="2:7" s="157" customFormat="1" ht="15.75">
      <c r="B26" s="158"/>
      <c r="C26" s="158"/>
      <c r="D26" s="158"/>
      <c r="E26" s="158"/>
      <c r="F26" s="165"/>
      <c r="G26" s="158"/>
    </row>
    <row r="27" spans="2:7" s="157" customFormat="1" ht="15.75">
      <c r="B27" s="158"/>
      <c r="C27" s="158"/>
      <c r="D27" s="158"/>
      <c r="E27" s="158"/>
      <c r="F27" s="165"/>
      <c r="G27" s="158"/>
    </row>
    <row r="28" spans="1:9" s="157" customFormat="1" ht="15.75">
      <c r="A28" s="155" t="s">
        <v>144</v>
      </c>
      <c r="B28" s="156"/>
      <c r="C28" s="156"/>
      <c r="D28" s="155"/>
      <c r="E28" s="156"/>
      <c r="F28" s="166"/>
      <c r="G28" s="155" t="s">
        <v>143</v>
      </c>
      <c r="H28" s="155"/>
      <c r="I28" s="155"/>
    </row>
    <row r="29" spans="2:7" s="157" customFormat="1" ht="15.75">
      <c r="B29" s="158"/>
      <c r="C29" s="158"/>
      <c r="D29" s="158"/>
      <c r="E29" s="158"/>
      <c r="F29" s="165"/>
      <c r="G29" s="158"/>
    </row>
    <row r="30" spans="2:7" s="157" customFormat="1" ht="15.75">
      <c r="B30" s="158"/>
      <c r="C30" s="158"/>
      <c r="D30" s="158"/>
      <c r="E30" s="158"/>
      <c r="F30" s="165"/>
      <c r="G30" s="158"/>
    </row>
    <row r="31" spans="1:8" s="157" customFormat="1" ht="15.75">
      <c r="A31" s="155" t="s">
        <v>118</v>
      </c>
      <c r="B31" s="158"/>
      <c r="C31" s="158"/>
      <c r="D31" s="158"/>
      <c r="E31" s="158"/>
      <c r="F31" s="165"/>
      <c r="G31" s="575" t="s">
        <v>78</v>
      </c>
      <c r="H31" s="575"/>
    </row>
    <row r="32" spans="2:7" s="157" customFormat="1" ht="15.75">
      <c r="B32" s="158"/>
      <c r="C32" s="158"/>
      <c r="D32" s="158"/>
      <c r="E32" s="158"/>
      <c r="F32" s="165"/>
      <c r="G32" s="158"/>
    </row>
    <row r="33" spans="2:7" s="157" customFormat="1" ht="15.75">
      <c r="B33" s="158"/>
      <c r="C33" s="158"/>
      <c r="D33" s="158"/>
      <c r="E33" s="158"/>
      <c r="F33" s="165"/>
      <c r="G33" s="158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2:7" s="157" customFormat="1" ht="15.75">
      <c r="B39" s="158"/>
      <c r="C39" s="158"/>
      <c r="D39" s="158"/>
      <c r="E39" s="158"/>
      <c r="F39" s="165"/>
      <c r="G39" s="158"/>
    </row>
    <row r="40" spans="2:7" s="157" customFormat="1" ht="15.75">
      <c r="B40" s="158"/>
      <c r="C40" s="158"/>
      <c r="D40" s="158"/>
      <c r="E40" s="158"/>
      <c r="F40" s="165"/>
      <c r="G40" s="158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</sheetData>
  <sheetProtection/>
  <mergeCells count="4">
    <mergeCell ref="A4:L4"/>
    <mergeCell ref="A5:L5"/>
    <mergeCell ref="A6:L6"/>
    <mergeCell ref="G31:H3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69"/>
  <sheetViews>
    <sheetView zoomScalePageLayoutView="0" workbookViewId="0" topLeftCell="A1">
      <selection activeCell="A7" sqref="A7:L23"/>
    </sheetView>
  </sheetViews>
  <sheetFormatPr defaultColWidth="9.00390625" defaultRowHeight="12.75"/>
  <cols>
    <col min="1" max="1" width="29.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10.75390625" style="2" customWidth="1"/>
    <col min="6" max="6" width="5.00390625" style="99" customWidth="1"/>
    <col min="7" max="7" width="4.375" style="2" customWidth="1"/>
    <col min="8" max="8" width="10.125" style="1" customWidth="1"/>
    <col min="9" max="9" width="9.25390625" style="1" customWidth="1"/>
    <col min="10" max="10" width="9.625" style="1" customWidth="1"/>
    <col min="11" max="12" width="9.25390625" style="3" customWidth="1"/>
    <col min="13" max="16384" width="9.125" style="3" customWidth="1"/>
  </cols>
  <sheetData>
    <row r="4" spans="1:12" ht="18.75">
      <c r="A4" s="582" t="s">
        <v>26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2" ht="16.5">
      <c r="A5" s="620" t="s">
        <v>30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6.5">
      <c r="A6" s="580" t="s">
        <v>132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0:12" ht="12.75">
      <c r="J7" s="4"/>
      <c r="L7" s="125" t="s">
        <v>84</v>
      </c>
    </row>
    <row r="8" spans="1:13" ht="5.25" customHeight="1" thickBot="1">
      <c r="A8" s="22"/>
      <c r="B8" s="23"/>
      <c r="C8" s="24"/>
      <c r="D8" s="24"/>
      <c r="E8" s="25"/>
      <c r="F8" s="26"/>
      <c r="G8" s="27"/>
      <c r="H8" s="28"/>
      <c r="I8" s="28"/>
      <c r="J8" s="28"/>
      <c r="K8" s="29"/>
      <c r="L8" s="30"/>
      <c r="M8" s="5"/>
    </row>
    <row r="9" spans="1:13" ht="24.75" thickBot="1">
      <c r="A9" s="3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12</v>
      </c>
      <c r="I9" s="32" t="s">
        <v>13</v>
      </c>
      <c r="J9" s="32" t="s">
        <v>14</v>
      </c>
      <c r="K9" s="32" t="s">
        <v>15</v>
      </c>
      <c r="L9" s="40" t="s">
        <v>16</v>
      </c>
      <c r="M9" s="5"/>
    </row>
    <row r="10" spans="1:13" ht="18" customHeight="1" thickBot="1">
      <c r="A10" s="34" t="s">
        <v>131</v>
      </c>
      <c r="B10" s="13"/>
      <c r="C10" s="14"/>
      <c r="D10" s="14"/>
      <c r="E10" s="15"/>
      <c r="F10" s="16"/>
      <c r="G10" s="16"/>
      <c r="H10" s="37">
        <f>SUM(H11:H22)</f>
        <v>23701</v>
      </c>
      <c r="I10" s="37">
        <f>SUM(I11:I22)</f>
        <v>5916.499</v>
      </c>
      <c r="J10" s="37">
        <f>SUM(J11:J22)</f>
        <v>7841.918</v>
      </c>
      <c r="K10" s="37">
        <f>SUM(K11:K22)</f>
        <v>3983.084</v>
      </c>
      <c r="L10" s="95">
        <f>SUM(L11:L22)</f>
        <v>5959.499</v>
      </c>
      <c r="M10" s="5"/>
    </row>
    <row r="11" spans="1:13" ht="12.75">
      <c r="A11" s="58" t="s">
        <v>8</v>
      </c>
      <c r="B11" s="65" t="s">
        <v>7</v>
      </c>
      <c r="C11" s="66">
        <v>7</v>
      </c>
      <c r="D11" s="176">
        <v>2</v>
      </c>
      <c r="E11" s="84">
        <v>1920206590</v>
      </c>
      <c r="F11" s="177">
        <v>111</v>
      </c>
      <c r="G11" s="59">
        <v>211</v>
      </c>
      <c r="H11" s="167">
        <f>I11+J11+K11+L11</f>
        <v>17782.642</v>
      </c>
      <c r="I11" s="60">
        <v>4445.66</v>
      </c>
      <c r="J11" s="60">
        <v>5927.548</v>
      </c>
      <c r="K11" s="60">
        <v>2963.774</v>
      </c>
      <c r="L11" s="92">
        <v>4445.66</v>
      </c>
      <c r="M11" s="5"/>
    </row>
    <row r="12" spans="1:13" ht="12.75">
      <c r="A12" s="11" t="s">
        <v>9</v>
      </c>
      <c r="B12" s="7" t="s">
        <v>7</v>
      </c>
      <c r="C12" s="8">
        <v>7</v>
      </c>
      <c r="D12" s="8">
        <v>2</v>
      </c>
      <c r="E12" s="84">
        <v>1920206590</v>
      </c>
      <c r="F12" s="10">
        <v>119</v>
      </c>
      <c r="G12" s="10">
        <v>213</v>
      </c>
      <c r="H12" s="36">
        <f>I12+J12+K12+L12</f>
        <v>5370.358</v>
      </c>
      <c r="I12" s="36">
        <v>1342.589</v>
      </c>
      <c r="J12" s="36">
        <v>1790.12</v>
      </c>
      <c r="K12" s="36">
        <v>895.06</v>
      </c>
      <c r="L12" s="114">
        <v>1342.589</v>
      </c>
      <c r="M12" s="5"/>
    </row>
    <row r="13" spans="1:13" ht="12.75">
      <c r="A13" s="6" t="s">
        <v>29</v>
      </c>
      <c r="B13" s="7" t="s">
        <v>7</v>
      </c>
      <c r="C13" s="8">
        <v>7</v>
      </c>
      <c r="D13" s="8">
        <v>2</v>
      </c>
      <c r="E13" s="9">
        <v>9994219900</v>
      </c>
      <c r="F13" s="10">
        <v>244</v>
      </c>
      <c r="G13" s="12">
        <v>221</v>
      </c>
      <c r="H13" s="35">
        <f aca="true" t="shared" si="0" ref="H13:H22">I13+J13+K13+L13</f>
        <v>8</v>
      </c>
      <c r="I13" s="35">
        <v>2</v>
      </c>
      <c r="J13" s="35">
        <v>2</v>
      </c>
      <c r="K13" s="35">
        <v>2</v>
      </c>
      <c r="L13" s="79">
        <v>2</v>
      </c>
      <c r="M13" s="5"/>
    </row>
    <row r="14" spans="1:13" ht="12.75">
      <c r="A14" s="6" t="s">
        <v>39</v>
      </c>
      <c r="B14" s="7" t="s">
        <v>7</v>
      </c>
      <c r="C14" s="8">
        <v>7</v>
      </c>
      <c r="D14" s="8">
        <v>2</v>
      </c>
      <c r="E14" s="9">
        <v>9994219900</v>
      </c>
      <c r="F14" s="10">
        <v>244</v>
      </c>
      <c r="G14" s="12">
        <v>223</v>
      </c>
      <c r="H14" s="35">
        <f t="shared" si="0"/>
        <v>50</v>
      </c>
      <c r="I14" s="35">
        <v>15</v>
      </c>
      <c r="J14" s="35">
        <v>10</v>
      </c>
      <c r="K14" s="35">
        <v>10</v>
      </c>
      <c r="L14" s="79">
        <v>15</v>
      </c>
      <c r="M14" s="5"/>
    </row>
    <row r="15" spans="1:13" ht="12.75">
      <c r="A15" s="6" t="s">
        <v>74</v>
      </c>
      <c r="B15" s="7" t="s">
        <v>7</v>
      </c>
      <c r="C15" s="8">
        <v>7</v>
      </c>
      <c r="D15" s="8">
        <v>2</v>
      </c>
      <c r="E15" s="9">
        <v>9994219900</v>
      </c>
      <c r="F15" s="10">
        <v>244</v>
      </c>
      <c r="G15" s="12">
        <v>226</v>
      </c>
      <c r="H15" s="35">
        <f t="shared" si="0"/>
        <v>100</v>
      </c>
      <c r="I15" s="35">
        <v>25</v>
      </c>
      <c r="J15" s="35">
        <v>25</v>
      </c>
      <c r="K15" s="35">
        <v>25</v>
      </c>
      <c r="L15" s="79">
        <v>25</v>
      </c>
      <c r="M15" s="5"/>
    </row>
    <row r="16" spans="1:13" ht="12.75">
      <c r="A16" s="6" t="s">
        <v>31</v>
      </c>
      <c r="B16" s="7" t="s">
        <v>7</v>
      </c>
      <c r="C16" s="8">
        <v>7</v>
      </c>
      <c r="D16" s="8">
        <v>2</v>
      </c>
      <c r="E16" s="9">
        <v>9994219900</v>
      </c>
      <c r="F16" s="10">
        <v>321</v>
      </c>
      <c r="G16" s="12">
        <v>262</v>
      </c>
      <c r="H16" s="35">
        <f t="shared" si="0"/>
        <v>54</v>
      </c>
      <c r="I16" s="35">
        <v>12</v>
      </c>
      <c r="J16" s="35">
        <v>12</v>
      </c>
      <c r="K16" s="35">
        <v>12</v>
      </c>
      <c r="L16" s="79">
        <v>18</v>
      </c>
      <c r="M16" s="5"/>
    </row>
    <row r="17" spans="1:13" ht="12.75">
      <c r="A17" s="6" t="s">
        <v>54</v>
      </c>
      <c r="B17" s="7" t="s">
        <v>7</v>
      </c>
      <c r="C17" s="8">
        <v>7</v>
      </c>
      <c r="D17" s="8">
        <v>2</v>
      </c>
      <c r="E17" s="9">
        <v>9994219900</v>
      </c>
      <c r="F17" s="10">
        <v>851</v>
      </c>
      <c r="G17" s="12">
        <v>290</v>
      </c>
      <c r="H17" s="36">
        <f t="shared" si="0"/>
        <v>11</v>
      </c>
      <c r="I17" s="35">
        <v>0</v>
      </c>
      <c r="J17" s="35">
        <v>0</v>
      </c>
      <c r="K17" s="35">
        <v>0</v>
      </c>
      <c r="L17" s="79">
        <v>11</v>
      </c>
      <c r="M17" s="5"/>
    </row>
    <row r="18" spans="1:13" ht="12.75">
      <c r="A18" s="6" t="s">
        <v>93</v>
      </c>
      <c r="B18" s="7" t="s">
        <v>7</v>
      </c>
      <c r="C18" s="8">
        <v>7</v>
      </c>
      <c r="D18" s="8">
        <v>2</v>
      </c>
      <c r="E18" s="9">
        <v>9994219900</v>
      </c>
      <c r="F18" s="10">
        <v>851</v>
      </c>
      <c r="G18" s="12">
        <v>290</v>
      </c>
      <c r="H18" s="36">
        <f t="shared" si="0"/>
        <v>7</v>
      </c>
      <c r="I18" s="35">
        <v>1</v>
      </c>
      <c r="J18" s="35">
        <v>2</v>
      </c>
      <c r="K18" s="35">
        <v>2</v>
      </c>
      <c r="L18" s="79">
        <v>2</v>
      </c>
      <c r="M18" s="5"/>
    </row>
    <row r="19" spans="1:13" ht="12.75">
      <c r="A19" s="6" t="s">
        <v>33</v>
      </c>
      <c r="B19" s="7" t="s">
        <v>7</v>
      </c>
      <c r="C19" s="8">
        <v>7</v>
      </c>
      <c r="D19" s="8">
        <v>2</v>
      </c>
      <c r="E19" s="84">
        <v>1920206590</v>
      </c>
      <c r="F19" s="10">
        <v>244</v>
      </c>
      <c r="G19" s="12">
        <v>340</v>
      </c>
      <c r="H19" s="35">
        <f t="shared" si="0"/>
        <v>88</v>
      </c>
      <c r="I19" s="129">
        <v>20</v>
      </c>
      <c r="J19" s="129">
        <v>20</v>
      </c>
      <c r="K19" s="129">
        <v>20</v>
      </c>
      <c r="L19" s="130">
        <v>28</v>
      </c>
      <c r="M19" s="5"/>
    </row>
    <row r="20" spans="1:13" ht="12.75">
      <c r="A20" s="80" t="s">
        <v>35</v>
      </c>
      <c r="B20" s="7" t="s">
        <v>7</v>
      </c>
      <c r="C20" s="8">
        <v>7</v>
      </c>
      <c r="D20" s="8">
        <v>2</v>
      </c>
      <c r="E20" s="84">
        <v>1920206590</v>
      </c>
      <c r="F20" s="10">
        <v>244</v>
      </c>
      <c r="G20" s="12">
        <v>340</v>
      </c>
      <c r="H20" s="35">
        <f t="shared" si="0"/>
        <v>53</v>
      </c>
      <c r="I20" s="129">
        <v>13.25</v>
      </c>
      <c r="J20" s="129">
        <v>13.25</v>
      </c>
      <c r="K20" s="129">
        <v>13.25</v>
      </c>
      <c r="L20" s="130">
        <v>13.25</v>
      </c>
      <c r="M20" s="5"/>
    </row>
    <row r="21" spans="1:13" ht="12.75">
      <c r="A21" s="77" t="s">
        <v>34</v>
      </c>
      <c r="B21" s="7" t="s">
        <v>7</v>
      </c>
      <c r="C21" s="8">
        <v>7</v>
      </c>
      <c r="D21" s="8">
        <v>2</v>
      </c>
      <c r="E21" s="84">
        <v>1920206590</v>
      </c>
      <c r="F21" s="10">
        <v>244</v>
      </c>
      <c r="G21" s="76">
        <v>340</v>
      </c>
      <c r="H21" s="35">
        <f t="shared" si="0"/>
        <v>177</v>
      </c>
      <c r="I21" s="35">
        <v>40</v>
      </c>
      <c r="J21" s="35">
        <v>40</v>
      </c>
      <c r="K21" s="35">
        <v>40</v>
      </c>
      <c r="L21" s="79">
        <v>57</v>
      </c>
      <c r="M21" s="5"/>
    </row>
    <row r="22" spans="1:13" ht="13.5" thickBot="1">
      <c r="A22" s="74" t="s">
        <v>36</v>
      </c>
      <c r="B22" s="17" t="s">
        <v>7</v>
      </c>
      <c r="C22" s="18">
        <v>7</v>
      </c>
      <c r="D22" s="18">
        <v>2</v>
      </c>
      <c r="E22" s="110">
        <v>1920206590</v>
      </c>
      <c r="F22" s="20">
        <v>244</v>
      </c>
      <c r="G22" s="61">
        <v>340</v>
      </c>
      <c r="H22" s="86">
        <f t="shared" si="0"/>
        <v>0</v>
      </c>
      <c r="I22" s="86"/>
      <c r="J22" s="86"/>
      <c r="K22" s="86"/>
      <c r="L22" s="175"/>
      <c r="M22" s="5"/>
    </row>
    <row r="23" spans="1:13" ht="12.75">
      <c r="A23" s="90"/>
      <c r="B23" s="23"/>
      <c r="C23" s="24"/>
      <c r="D23" s="24"/>
      <c r="E23" s="25"/>
      <c r="F23" s="26"/>
      <c r="G23" s="52"/>
      <c r="H23" s="91"/>
      <c r="I23" s="91"/>
      <c r="J23" s="91"/>
      <c r="K23" s="91"/>
      <c r="L23" s="91"/>
      <c r="M23" s="5"/>
    </row>
    <row r="24" spans="2:7" s="157" customFormat="1" ht="15.75">
      <c r="B24" s="158"/>
      <c r="C24" s="158"/>
      <c r="D24" s="158"/>
      <c r="E24" s="158"/>
      <c r="F24" s="165"/>
      <c r="G24" s="158"/>
    </row>
    <row r="25" spans="2:7" s="157" customFormat="1" ht="15.75">
      <c r="B25" s="158"/>
      <c r="C25" s="158"/>
      <c r="D25" s="158"/>
      <c r="E25" s="158"/>
      <c r="F25" s="165"/>
      <c r="G25" s="158"/>
    </row>
    <row r="26" spans="1:9" s="157" customFormat="1" ht="15.75">
      <c r="A26" s="155" t="s">
        <v>121</v>
      </c>
      <c r="B26" s="156"/>
      <c r="C26" s="156"/>
      <c r="D26" s="155"/>
      <c r="E26" s="156"/>
      <c r="F26" s="166"/>
      <c r="G26" s="155" t="s">
        <v>38</v>
      </c>
      <c r="H26" s="155"/>
      <c r="I26" s="155"/>
    </row>
    <row r="27" spans="2:7" s="157" customFormat="1" ht="15.75">
      <c r="B27" s="158"/>
      <c r="C27" s="158"/>
      <c r="D27" s="158"/>
      <c r="E27" s="158"/>
      <c r="F27" s="165"/>
      <c r="G27" s="158"/>
    </row>
    <row r="28" spans="2:7" s="157" customFormat="1" ht="15.75">
      <c r="B28" s="158"/>
      <c r="C28" s="158"/>
      <c r="D28" s="158"/>
      <c r="E28" s="158"/>
      <c r="F28" s="165"/>
      <c r="G28" s="158"/>
    </row>
    <row r="29" spans="1:8" s="157" customFormat="1" ht="15.75">
      <c r="A29" s="155" t="s">
        <v>118</v>
      </c>
      <c r="B29" s="158"/>
      <c r="C29" s="158"/>
      <c r="D29" s="158"/>
      <c r="E29" s="158"/>
      <c r="F29" s="165"/>
      <c r="G29" s="575" t="s">
        <v>78</v>
      </c>
      <c r="H29" s="575"/>
    </row>
    <row r="30" spans="2:7" s="157" customFormat="1" ht="15.75">
      <c r="B30" s="158"/>
      <c r="C30" s="158"/>
      <c r="D30" s="158"/>
      <c r="E30" s="158"/>
      <c r="F30" s="165"/>
      <c r="G30" s="158"/>
    </row>
    <row r="31" spans="2:7" s="157" customFormat="1" ht="15.75">
      <c r="B31" s="158"/>
      <c r="C31" s="158"/>
      <c r="D31" s="158"/>
      <c r="E31" s="158"/>
      <c r="F31" s="165"/>
      <c r="G31" s="158"/>
    </row>
    <row r="32" spans="2:7" s="157" customFormat="1" ht="15.75">
      <c r="B32" s="158"/>
      <c r="C32" s="158"/>
      <c r="D32" s="158"/>
      <c r="E32" s="158"/>
      <c r="F32" s="165"/>
      <c r="G32" s="158"/>
    </row>
    <row r="33" spans="2:7" s="157" customFormat="1" ht="15.75">
      <c r="B33" s="158"/>
      <c r="C33" s="158"/>
      <c r="D33" s="158"/>
      <c r="E33" s="158"/>
      <c r="F33" s="165"/>
      <c r="G33" s="158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</sheetData>
  <sheetProtection/>
  <mergeCells count="4">
    <mergeCell ref="A4:L4"/>
    <mergeCell ref="A5:L5"/>
    <mergeCell ref="A6:L6"/>
    <mergeCell ref="G29:H29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M1:AC99"/>
  <sheetViews>
    <sheetView zoomScalePageLayoutView="0" workbookViewId="0" topLeftCell="M1">
      <selection activeCell="Q5" sqref="Q5:X5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29.00390625" style="1" customWidth="1"/>
    <col min="14" max="14" width="3.625" style="1" customWidth="1"/>
    <col min="15" max="16" width="3.25390625" style="1" bestFit="1" customWidth="1"/>
    <col min="17" max="17" width="10.625" style="1" customWidth="1"/>
    <col min="18" max="18" width="4.125" style="1" customWidth="1"/>
    <col min="19" max="19" width="5.00390625" style="2" customWidth="1"/>
    <col min="20" max="20" width="10.625" style="1" customWidth="1"/>
    <col min="21" max="21" width="8.75390625" style="1" customWidth="1"/>
    <col min="22" max="22" width="9.125" style="1" customWidth="1"/>
    <col min="23" max="23" width="8.25390625" style="3" customWidth="1"/>
    <col min="24" max="24" width="8.12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4:24" ht="86.25" customHeight="1">
      <c r="N1" s="123"/>
      <c r="O1" s="123"/>
      <c r="P1" s="123"/>
      <c r="Q1" s="615" t="s">
        <v>135</v>
      </c>
      <c r="R1" s="615"/>
      <c r="S1" s="615"/>
      <c r="T1" s="615"/>
      <c r="U1" s="615"/>
      <c r="V1" s="615"/>
      <c r="W1" s="615"/>
      <c r="X1" s="615"/>
    </row>
    <row r="2" spans="19:24" s="126" customFormat="1" ht="11.25">
      <c r="S2" s="127"/>
      <c r="T2" s="128" t="s">
        <v>17</v>
      </c>
      <c r="U2" s="127"/>
      <c r="V2" s="127"/>
      <c r="W2" s="127"/>
      <c r="X2" s="127"/>
    </row>
    <row r="3" spans="13:24" ht="12.75">
      <c r="M3" s="3"/>
      <c r="N3" s="3"/>
      <c r="O3" s="3"/>
      <c r="P3" s="3"/>
      <c r="Q3" s="3"/>
      <c r="R3" s="3"/>
      <c r="S3"/>
      <c r="T3"/>
      <c r="U3"/>
      <c r="V3"/>
      <c r="W3"/>
      <c r="X3"/>
    </row>
    <row r="4" spans="13:24" ht="12.75">
      <c r="M4" s="3"/>
      <c r="N4" s="3"/>
      <c r="O4" s="3"/>
      <c r="P4" s="3"/>
      <c r="Q4" s="120" t="s">
        <v>67</v>
      </c>
      <c r="R4" s="3"/>
      <c r="S4" s="3"/>
      <c r="T4" s="122"/>
      <c r="U4" s="123"/>
      <c r="V4" s="622">
        <f>T21+T22</f>
        <v>23153</v>
      </c>
      <c r="W4" s="622"/>
      <c r="X4" s="622"/>
    </row>
    <row r="5" spans="17:24" ht="28.5" customHeight="1">
      <c r="Q5" s="623" t="s">
        <v>134</v>
      </c>
      <c r="R5" s="623"/>
      <c r="S5" s="623"/>
      <c r="T5" s="623"/>
      <c r="U5" s="623"/>
      <c r="V5" s="623"/>
      <c r="W5" s="623"/>
      <c r="X5" s="623"/>
    </row>
    <row r="6" spans="13:24" ht="12.75"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3:24" ht="12.75">
      <c r="M7" s="3"/>
      <c r="N7" s="3"/>
      <c r="O7" s="3"/>
      <c r="P7" s="3"/>
      <c r="Q7" s="3"/>
      <c r="R7" s="3"/>
      <c r="S7"/>
      <c r="T7"/>
      <c r="U7"/>
      <c r="V7"/>
      <c r="W7"/>
      <c r="X7"/>
    </row>
    <row r="8" spans="13:24" ht="12.75">
      <c r="M8" s="3"/>
      <c r="N8" s="3"/>
      <c r="O8" s="3"/>
      <c r="P8" s="3"/>
      <c r="Q8" s="3"/>
      <c r="R8" s="3"/>
      <c r="S8" s="618" t="s">
        <v>18</v>
      </c>
      <c r="T8" s="618"/>
      <c r="U8" s="618"/>
      <c r="V8" s="618"/>
      <c r="W8" s="618"/>
      <c r="X8" s="618"/>
    </row>
    <row r="9" spans="13:24" ht="22.5" customHeight="1">
      <c r="M9" s="619" t="s">
        <v>117</v>
      </c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3:24" ht="21" customHeight="1">
      <c r="M10" s="3"/>
      <c r="N10" s="3"/>
      <c r="O10" s="3"/>
      <c r="P10" s="3"/>
      <c r="Q10" s="3"/>
      <c r="R10" s="3"/>
      <c r="S10" s="43"/>
      <c r="T10" s="43"/>
      <c r="U10" s="43"/>
      <c r="V10" s="43"/>
      <c r="W10" s="43"/>
      <c r="X10" s="44"/>
    </row>
    <row r="11" spans="13:19" ht="15.75" customHeight="1">
      <c r="M11" t="s">
        <v>20</v>
      </c>
      <c r="S11" s="45"/>
    </row>
    <row r="12" spans="13:19" ht="16.5" customHeight="1">
      <c r="M12" t="s">
        <v>21</v>
      </c>
      <c r="S12" s="45"/>
    </row>
    <row r="13" spans="13:19" ht="15" customHeight="1">
      <c r="M13" t="s">
        <v>22</v>
      </c>
      <c r="S13" s="45"/>
    </row>
    <row r="14" spans="13:19" ht="18" customHeight="1">
      <c r="M14" t="s">
        <v>23</v>
      </c>
      <c r="S14" s="45"/>
    </row>
    <row r="15" spans="13:24" ht="36.75" customHeight="1">
      <c r="M15" s="582" t="s">
        <v>136</v>
      </c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</row>
    <row r="16" spans="13:29" ht="20.25" customHeight="1">
      <c r="M16" s="580" t="s">
        <v>30</v>
      </c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64"/>
      <c r="Z16" s="64"/>
      <c r="AA16" s="64"/>
      <c r="AB16" s="64"/>
      <c r="AC16" s="64"/>
    </row>
    <row r="17" spans="13:24" ht="22.5" customHeight="1">
      <c r="M17" s="580" t="s">
        <v>133</v>
      </c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</row>
    <row r="18" spans="13:25" ht="13.5" customHeight="1" thickBot="1"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5"/>
    </row>
    <row r="19" spans="13:25" ht="24.75" thickBot="1">
      <c r="M19" s="31" t="s">
        <v>0</v>
      </c>
      <c r="N19" s="21" t="s">
        <v>1</v>
      </c>
      <c r="O19" s="21" t="s">
        <v>2</v>
      </c>
      <c r="P19" s="21" t="s">
        <v>3</v>
      </c>
      <c r="Q19" s="21" t="s">
        <v>4</v>
      </c>
      <c r="R19" s="21" t="s">
        <v>5</v>
      </c>
      <c r="S19" s="21" t="s">
        <v>6</v>
      </c>
      <c r="T19" s="21" t="s">
        <v>12</v>
      </c>
      <c r="U19" s="32" t="s">
        <v>13</v>
      </c>
      <c r="V19" s="32" t="s">
        <v>14</v>
      </c>
      <c r="W19" s="32" t="s">
        <v>15</v>
      </c>
      <c r="X19" s="40" t="s">
        <v>16</v>
      </c>
      <c r="Y19" s="5"/>
    </row>
    <row r="20" spans="13:26" ht="13.5" thickBot="1">
      <c r="M20" s="34" t="s">
        <v>131</v>
      </c>
      <c r="N20" s="13"/>
      <c r="O20" s="14"/>
      <c r="P20" s="14"/>
      <c r="Q20" s="15"/>
      <c r="R20" s="16"/>
      <c r="S20" s="16"/>
      <c r="T20" s="37">
        <f>SUM(T21:T32)</f>
        <v>23701</v>
      </c>
      <c r="U20" s="37">
        <f>SUM(U21:U32)</f>
        <v>5916.499</v>
      </c>
      <c r="V20" s="37">
        <f>SUM(V21:V32)</f>
        <v>7841.918</v>
      </c>
      <c r="W20" s="37">
        <f>SUM(W21:W32)</f>
        <v>3983.084</v>
      </c>
      <c r="X20" s="95">
        <f>SUM(X21:X32)</f>
        <v>5959.499</v>
      </c>
      <c r="Y20" s="5"/>
      <c r="Z20" s="174"/>
    </row>
    <row r="21" spans="13:25" ht="12.75">
      <c r="M21" s="58" t="s">
        <v>8</v>
      </c>
      <c r="N21" s="65" t="s">
        <v>7</v>
      </c>
      <c r="O21" s="66">
        <v>7</v>
      </c>
      <c r="P21" s="176">
        <v>2</v>
      </c>
      <c r="Q21" s="84">
        <v>1920206590</v>
      </c>
      <c r="R21" s="177">
        <v>111</v>
      </c>
      <c r="S21" s="59">
        <v>211</v>
      </c>
      <c r="T21" s="167">
        <f>U21+V21+W21+X21</f>
        <v>17782.642</v>
      </c>
      <c r="U21" s="60">
        <v>4445.66</v>
      </c>
      <c r="V21" s="60">
        <v>5927.548</v>
      </c>
      <c r="W21" s="60">
        <v>2963.774</v>
      </c>
      <c r="X21" s="92">
        <v>4445.66</v>
      </c>
      <c r="Y21" s="173"/>
    </row>
    <row r="22" spans="13:25" ht="12.75">
      <c r="M22" s="11" t="s">
        <v>9</v>
      </c>
      <c r="N22" s="7" t="s">
        <v>7</v>
      </c>
      <c r="O22" s="8">
        <v>7</v>
      </c>
      <c r="P22" s="8">
        <v>2</v>
      </c>
      <c r="Q22" s="84">
        <v>1920206590</v>
      </c>
      <c r="R22" s="10">
        <v>119</v>
      </c>
      <c r="S22" s="10">
        <v>213</v>
      </c>
      <c r="T22" s="36">
        <f>U22+V22+W22+X22</f>
        <v>5370.358</v>
      </c>
      <c r="U22" s="36">
        <v>1342.589</v>
      </c>
      <c r="V22" s="36">
        <v>1790.12</v>
      </c>
      <c r="W22" s="36">
        <v>895.06</v>
      </c>
      <c r="X22" s="114">
        <v>1342.589</v>
      </c>
      <c r="Y22" s="173"/>
    </row>
    <row r="23" spans="13:25" ht="12.75">
      <c r="M23" s="6" t="s">
        <v>29</v>
      </c>
      <c r="N23" s="7" t="s">
        <v>7</v>
      </c>
      <c r="O23" s="8">
        <v>7</v>
      </c>
      <c r="P23" s="8">
        <v>2</v>
      </c>
      <c r="Q23" s="9">
        <v>9994219900</v>
      </c>
      <c r="R23" s="10">
        <v>244</v>
      </c>
      <c r="S23" s="12">
        <v>221</v>
      </c>
      <c r="T23" s="35">
        <f aca="true" t="shared" si="0" ref="T23:T32">U23+V23+W23+X23</f>
        <v>8</v>
      </c>
      <c r="U23" s="35">
        <v>2</v>
      </c>
      <c r="V23" s="35">
        <v>2</v>
      </c>
      <c r="W23" s="35">
        <v>2</v>
      </c>
      <c r="X23" s="79">
        <v>2</v>
      </c>
      <c r="Y23" s="5"/>
    </row>
    <row r="24" spans="13:25" ht="12.75">
      <c r="M24" s="6" t="s">
        <v>39</v>
      </c>
      <c r="N24" s="7" t="s">
        <v>7</v>
      </c>
      <c r="O24" s="8">
        <v>7</v>
      </c>
      <c r="P24" s="8">
        <v>2</v>
      </c>
      <c r="Q24" s="9">
        <v>9994219900</v>
      </c>
      <c r="R24" s="10">
        <v>244</v>
      </c>
      <c r="S24" s="12">
        <v>223</v>
      </c>
      <c r="T24" s="35">
        <f t="shared" si="0"/>
        <v>50</v>
      </c>
      <c r="U24" s="35">
        <v>15</v>
      </c>
      <c r="V24" s="35">
        <v>10</v>
      </c>
      <c r="W24" s="35">
        <v>10</v>
      </c>
      <c r="X24" s="79">
        <v>15</v>
      </c>
      <c r="Y24" s="5"/>
    </row>
    <row r="25" spans="13:25" ht="12.75">
      <c r="M25" s="6" t="s">
        <v>74</v>
      </c>
      <c r="N25" s="7" t="s">
        <v>7</v>
      </c>
      <c r="O25" s="8">
        <v>7</v>
      </c>
      <c r="P25" s="8">
        <v>2</v>
      </c>
      <c r="Q25" s="9">
        <v>9994219900</v>
      </c>
      <c r="R25" s="10">
        <v>244</v>
      </c>
      <c r="S25" s="12">
        <v>226</v>
      </c>
      <c r="T25" s="35">
        <f t="shared" si="0"/>
        <v>100</v>
      </c>
      <c r="U25" s="35">
        <v>25</v>
      </c>
      <c r="V25" s="35">
        <v>25</v>
      </c>
      <c r="W25" s="35">
        <v>25</v>
      </c>
      <c r="X25" s="79">
        <v>25</v>
      </c>
      <c r="Y25" s="5"/>
    </row>
    <row r="26" spans="13:25" ht="12.75">
      <c r="M26" s="6" t="s">
        <v>31</v>
      </c>
      <c r="N26" s="7" t="s">
        <v>7</v>
      </c>
      <c r="O26" s="8">
        <v>7</v>
      </c>
      <c r="P26" s="8">
        <v>2</v>
      </c>
      <c r="Q26" s="9">
        <v>9994219900</v>
      </c>
      <c r="R26" s="10">
        <v>321</v>
      </c>
      <c r="S26" s="12">
        <v>262</v>
      </c>
      <c r="T26" s="35">
        <f t="shared" si="0"/>
        <v>54</v>
      </c>
      <c r="U26" s="35">
        <v>12</v>
      </c>
      <c r="V26" s="35">
        <v>12</v>
      </c>
      <c r="W26" s="35">
        <v>12</v>
      </c>
      <c r="X26" s="79">
        <v>18</v>
      </c>
      <c r="Y26" s="5"/>
    </row>
    <row r="27" spans="13:25" ht="12.75">
      <c r="M27" s="6" t="s">
        <v>54</v>
      </c>
      <c r="N27" s="7" t="s">
        <v>7</v>
      </c>
      <c r="O27" s="8">
        <v>7</v>
      </c>
      <c r="P27" s="8">
        <v>2</v>
      </c>
      <c r="Q27" s="9">
        <v>9994219900</v>
      </c>
      <c r="R27" s="10">
        <v>851</v>
      </c>
      <c r="S27" s="12">
        <v>290</v>
      </c>
      <c r="T27" s="36">
        <f t="shared" si="0"/>
        <v>11</v>
      </c>
      <c r="U27" s="35">
        <v>0</v>
      </c>
      <c r="V27" s="35">
        <v>0</v>
      </c>
      <c r="W27" s="35">
        <v>0</v>
      </c>
      <c r="X27" s="79">
        <v>11</v>
      </c>
      <c r="Y27" s="5"/>
    </row>
    <row r="28" spans="13:25" ht="12.75">
      <c r="M28" s="6" t="s">
        <v>93</v>
      </c>
      <c r="N28" s="7" t="s">
        <v>7</v>
      </c>
      <c r="O28" s="8">
        <v>7</v>
      </c>
      <c r="P28" s="8">
        <v>2</v>
      </c>
      <c r="Q28" s="9">
        <v>9994219900</v>
      </c>
      <c r="R28" s="10">
        <v>851</v>
      </c>
      <c r="S28" s="12">
        <v>290</v>
      </c>
      <c r="T28" s="36">
        <f t="shared" si="0"/>
        <v>7</v>
      </c>
      <c r="U28" s="35">
        <v>1</v>
      </c>
      <c r="V28" s="35">
        <v>2</v>
      </c>
      <c r="W28" s="35">
        <v>2</v>
      </c>
      <c r="X28" s="79">
        <v>2</v>
      </c>
      <c r="Y28" s="5"/>
    </row>
    <row r="29" spans="13:25" ht="12.75">
      <c r="M29" s="6" t="s">
        <v>33</v>
      </c>
      <c r="N29" s="7" t="s">
        <v>7</v>
      </c>
      <c r="O29" s="8">
        <v>7</v>
      </c>
      <c r="P29" s="8">
        <v>2</v>
      </c>
      <c r="Q29" s="84">
        <v>1920206590</v>
      </c>
      <c r="R29" s="10">
        <v>244</v>
      </c>
      <c r="S29" s="12">
        <v>340</v>
      </c>
      <c r="T29" s="35">
        <f t="shared" si="0"/>
        <v>88</v>
      </c>
      <c r="U29" s="129">
        <v>20</v>
      </c>
      <c r="V29" s="129">
        <v>20</v>
      </c>
      <c r="W29" s="129">
        <v>20</v>
      </c>
      <c r="X29" s="130">
        <v>28</v>
      </c>
      <c r="Y29" s="5"/>
    </row>
    <row r="30" spans="13:25" ht="12.75">
      <c r="M30" s="80" t="s">
        <v>35</v>
      </c>
      <c r="N30" s="7" t="s">
        <v>7</v>
      </c>
      <c r="O30" s="8">
        <v>7</v>
      </c>
      <c r="P30" s="8">
        <v>2</v>
      </c>
      <c r="Q30" s="84">
        <v>1920206590</v>
      </c>
      <c r="R30" s="10">
        <v>244</v>
      </c>
      <c r="S30" s="12">
        <v>340</v>
      </c>
      <c r="T30" s="35">
        <f t="shared" si="0"/>
        <v>53</v>
      </c>
      <c r="U30" s="129">
        <v>13.25</v>
      </c>
      <c r="V30" s="129">
        <v>13.25</v>
      </c>
      <c r="W30" s="129">
        <v>13.25</v>
      </c>
      <c r="X30" s="130">
        <v>13.25</v>
      </c>
      <c r="Y30" s="5"/>
    </row>
    <row r="31" spans="13:25" ht="12.75">
      <c r="M31" s="77" t="s">
        <v>34</v>
      </c>
      <c r="N31" s="7" t="s">
        <v>7</v>
      </c>
      <c r="O31" s="8">
        <v>7</v>
      </c>
      <c r="P31" s="8">
        <v>2</v>
      </c>
      <c r="Q31" s="84">
        <v>1920206590</v>
      </c>
      <c r="R31" s="10">
        <v>244</v>
      </c>
      <c r="S31" s="76">
        <v>340</v>
      </c>
      <c r="T31" s="35">
        <f t="shared" si="0"/>
        <v>177</v>
      </c>
      <c r="U31" s="35">
        <v>40</v>
      </c>
      <c r="V31" s="35">
        <v>40</v>
      </c>
      <c r="W31" s="35">
        <v>40</v>
      </c>
      <c r="X31" s="79">
        <v>57</v>
      </c>
      <c r="Y31" s="5"/>
    </row>
    <row r="32" spans="13:25" ht="13.5" thickBot="1">
      <c r="M32" s="74" t="s">
        <v>36</v>
      </c>
      <c r="N32" s="17" t="s">
        <v>7</v>
      </c>
      <c r="O32" s="18">
        <v>7</v>
      </c>
      <c r="P32" s="18">
        <v>2</v>
      </c>
      <c r="Q32" s="110">
        <v>1920206590</v>
      </c>
      <c r="R32" s="20">
        <v>244</v>
      </c>
      <c r="S32" s="61">
        <v>340</v>
      </c>
      <c r="T32" s="86">
        <f t="shared" si="0"/>
        <v>0</v>
      </c>
      <c r="U32" s="86"/>
      <c r="V32" s="86"/>
      <c r="W32" s="86"/>
      <c r="X32" s="175"/>
      <c r="Y32" s="5"/>
    </row>
    <row r="33" spans="13:22" s="5" customFormat="1" ht="24" customHeight="1">
      <c r="M33" s="1"/>
      <c r="N33" s="1"/>
      <c r="O33" s="1"/>
      <c r="P33" s="1"/>
      <c r="Q33" s="1"/>
      <c r="R33" s="1"/>
      <c r="S33" s="2"/>
      <c r="T33" s="1"/>
      <c r="U33" s="1"/>
      <c r="V33" s="1"/>
    </row>
    <row r="34" spans="13:22" s="5" customFormat="1" ht="12.75">
      <c r="M34" s="1"/>
      <c r="N34" s="1"/>
      <c r="O34" s="1"/>
      <c r="P34" s="1"/>
      <c r="Q34" s="1"/>
      <c r="R34" s="1"/>
      <c r="S34" s="2"/>
      <c r="T34" s="1"/>
      <c r="U34" s="1"/>
      <c r="V34" s="1"/>
    </row>
    <row r="35" spans="13:22" s="5" customFormat="1" ht="12.75">
      <c r="M35" s="1"/>
      <c r="N35" s="1"/>
      <c r="O35" s="1"/>
      <c r="P35" s="1"/>
      <c r="Q35" s="1"/>
      <c r="R35" s="1"/>
      <c r="S35" s="2"/>
      <c r="T35" s="1"/>
      <c r="U35" s="1"/>
      <c r="V35" s="1"/>
    </row>
    <row r="36" spans="13:22" s="157" customFormat="1" ht="15.75">
      <c r="M36" s="155" t="s">
        <v>121</v>
      </c>
      <c r="N36" s="155"/>
      <c r="O36" s="155"/>
      <c r="P36" s="155"/>
      <c r="Q36" s="155"/>
      <c r="R36" s="155"/>
      <c r="S36" s="156"/>
      <c r="T36" s="156"/>
      <c r="U36" s="155" t="s">
        <v>38</v>
      </c>
      <c r="V36" s="156"/>
    </row>
    <row r="37" s="157" customFormat="1" ht="15.75">
      <c r="S37" s="158"/>
    </row>
    <row r="38" spans="13:22" s="157" customFormat="1" ht="15.75">
      <c r="M38" s="155" t="s">
        <v>118</v>
      </c>
      <c r="N38" s="155"/>
      <c r="O38" s="155"/>
      <c r="P38" s="155"/>
      <c r="Q38" s="155"/>
      <c r="R38" s="155"/>
      <c r="S38" s="158"/>
      <c r="U38" s="575" t="s">
        <v>78</v>
      </c>
      <c r="V38" s="575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  <row r="97" spans="13:22" s="5" customFormat="1" ht="12.75">
      <c r="M97" s="1"/>
      <c r="N97" s="1"/>
      <c r="O97" s="1"/>
      <c r="P97" s="1"/>
      <c r="Q97" s="1"/>
      <c r="R97" s="1"/>
      <c r="S97" s="2"/>
      <c r="T97" s="1"/>
      <c r="U97" s="1"/>
      <c r="V97" s="1"/>
    </row>
    <row r="98" spans="13:22" s="5" customFormat="1" ht="12.75">
      <c r="M98" s="1"/>
      <c r="N98" s="1"/>
      <c r="O98" s="1"/>
      <c r="P98" s="1"/>
      <c r="Q98" s="1"/>
      <c r="R98" s="1"/>
      <c r="S98" s="2"/>
      <c r="T98" s="1"/>
      <c r="U98" s="1"/>
      <c r="V98" s="1"/>
    </row>
    <row r="99" spans="13:22" s="5" customFormat="1" ht="12.75">
      <c r="M99" s="1"/>
      <c r="N99" s="1"/>
      <c r="O99" s="1"/>
      <c r="P99" s="1"/>
      <c r="Q99" s="1"/>
      <c r="R99" s="1"/>
      <c r="S99" s="2"/>
      <c r="T99" s="1"/>
      <c r="U99" s="1"/>
      <c r="V99" s="1"/>
    </row>
  </sheetData>
  <sheetProtection/>
  <mergeCells count="10">
    <mergeCell ref="M18:X18"/>
    <mergeCell ref="U38:V38"/>
    <mergeCell ref="M9:X9"/>
    <mergeCell ref="M15:X15"/>
    <mergeCell ref="Q1:X1"/>
    <mergeCell ref="V4:X4"/>
    <mergeCell ref="Q5:X5"/>
    <mergeCell ref="S8:X8"/>
    <mergeCell ref="M16:X16"/>
    <mergeCell ref="M17:X17"/>
  </mergeCells>
  <printOptions/>
  <pageMargins left="0.1968503937007874" right="0" top="0" bottom="0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73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29.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7.25390625" style="2" customWidth="1"/>
    <col min="6" max="6" width="5.00390625" style="99" customWidth="1"/>
    <col min="7" max="7" width="4.375" style="2" customWidth="1"/>
    <col min="8" max="8" width="10.125" style="1" customWidth="1"/>
    <col min="9" max="9" width="9.25390625" style="1" customWidth="1"/>
    <col min="10" max="10" width="9.625" style="1" customWidth="1"/>
    <col min="11" max="12" width="9.25390625" style="3" customWidth="1"/>
    <col min="13" max="16384" width="9.125" style="3" customWidth="1"/>
  </cols>
  <sheetData>
    <row r="4" spans="1:12" ht="18.75">
      <c r="A4" s="582" t="s">
        <v>91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2" ht="16.5">
      <c r="A5" s="620" t="s">
        <v>30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6.5">
      <c r="A6" s="580" t="s">
        <v>137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0:12" ht="12.75">
      <c r="J7" s="4"/>
      <c r="L7" s="125" t="s">
        <v>84</v>
      </c>
    </row>
    <row r="8" spans="1:13" ht="5.25" customHeight="1" thickBot="1">
      <c r="A8" s="22"/>
      <c r="B8" s="23"/>
      <c r="C8" s="24"/>
      <c r="D8" s="24"/>
      <c r="E8" s="25"/>
      <c r="F8" s="26"/>
      <c r="G8" s="27"/>
      <c r="H8" s="28"/>
      <c r="I8" s="28"/>
      <c r="J8" s="28"/>
      <c r="K8" s="29"/>
      <c r="L8" s="30"/>
      <c r="M8" s="5"/>
    </row>
    <row r="9" spans="1:13" ht="24.75" thickBot="1">
      <c r="A9" s="3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12</v>
      </c>
      <c r="I9" s="32" t="s">
        <v>13</v>
      </c>
      <c r="J9" s="32" t="s">
        <v>14</v>
      </c>
      <c r="K9" s="32" t="s">
        <v>15</v>
      </c>
      <c r="L9" s="40" t="s">
        <v>16</v>
      </c>
      <c r="M9" s="5"/>
    </row>
    <row r="10" spans="1:13" ht="18" customHeight="1" thickBot="1">
      <c r="A10" s="34" t="s">
        <v>111</v>
      </c>
      <c r="B10" s="13" t="s">
        <v>7</v>
      </c>
      <c r="C10" s="14">
        <v>7</v>
      </c>
      <c r="D10" s="14">
        <v>2</v>
      </c>
      <c r="E10" s="15">
        <v>0</v>
      </c>
      <c r="F10" s="16">
        <v>0</v>
      </c>
      <c r="G10" s="16"/>
      <c r="H10" s="37">
        <f>SUM(H11+H26)</f>
        <v>21876.904839999996</v>
      </c>
      <c r="I10" s="37">
        <f>SUM(I11+I26)</f>
        <v>5661.257</v>
      </c>
      <c r="J10" s="37">
        <f>SUM(J12:J26)</f>
        <v>7387.704900000001</v>
      </c>
      <c r="K10" s="37">
        <f>SUM(K12:K26)</f>
        <v>3843.57094</v>
      </c>
      <c r="L10" s="95">
        <f>SUM(L12:L26)</f>
        <v>4984.372</v>
      </c>
      <c r="M10" s="5"/>
    </row>
    <row r="11" spans="1:13" ht="18" customHeight="1" thickBot="1">
      <c r="A11" s="34" t="s">
        <v>120</v>
      </c>
      <c r="B11" s="13"/>
      <c r="C11" s="14"/>
      <c r="D11" s="14"/>
      <c r="E11" s="15"/>
      <c r="F11" s="16"/>
      <c r="G11" s="16"/>
      <c r="H11" s="37">
        <f>SUM(H12:H24)</f>
        <v>21852.904839999996</v>
      </c>
      <c r="I11" s="37">
        <f>SUM(I12:I24)</f>
        <v>5637.257</v>
      </c>
      <c r="J11" s="37">
        <f>SUM(J12:J24)</f>
        <v>7387.704900000001</v>
      </c>
      <c r="K11" s="37">
        <f>SUM(K12:K24)</f>
        <v>3843.57094</v>
      </c>
      <c r="L11" s="95">
        <f>SUM(L12:L24)</f>
        <v>4984.372</v>
      </c>
      <c r="M11" s="5"/>
    </row>
    <row r="12" spans="1:13" ht="12.75">
      <c r="A12" s="58" t="s">
        <v>8</v>
      </c>
      <c r="B12" s="65" t="s">
        <v>7</v>
      </c>
      <c r="C12" s="66">
        <v>7</v>
      </c>
      <c r="D12" s="66">
        <v>2</v>
      </c>
      <c r="E12" s="67">
        <v>1920659</v>
      </c>
      <c r="F12" s="59">
        <v>111</v>
      </c>
      <c r="G12" s="59">
        <v>211</v>
      </c>
      <c r="H12" s="167">
        <f>I12+J12+K12+L12</f>
        <v>16111.017999999998</v>
      </c>
      <c r="I12" s="60">
        <v>4224.972</v>
      </c>
      <c r="J12" s="60">
        <v>5574.97</v>
      </c>
      <c r="K12" s="60">
        <v>2874.97</v>
      </c>
      <c r="L12" s="92">
        <v>3436.106</v>
      </c>
      <c r="M12" s="5"/>
    </row>
    <row r="13" spans="1:13" ht="12.75">
      <c r="A13" s="11" t="s">
        <v>9</v>
      </c>
      <c r="B13" s="7" t="s">
        <v>7</v>
      </c>
      <c r="C13" s="8">
        <v>7</v>
      </c>
      <c r="D13" s="8">
        <v>2</v>
      </c>
      <c r="E13" s="9">
        <v>1920659</v>
      </c>
      <c r="F13" s="10">
        <v>111</v>
      </c>
      <c r="G13" s="10">
        <v>213</v>
      </c>
      <c r="H13" s="36">
        <f>I13+J13+K13+L13</f>
        <v>4865.527840000001</v>
      </c>
      <c r="I13" s="36">
        <v>1275.941</v>
      </c>
      <c r="J13" s="36">
        <v>1683.6409</v>
      </c>
      <c r="K13" s="36">
        <v>868.24094</v>
      </c>
      <c r="L13" s="114">
        <v>1037.705</v>
      </c>
      <c r="M13" s="5"/>
    </row>
    <row r="14" spans="1:13" ht="12.75">
      <c r="A14" s="6" t="s">
        <v>29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221</v>
      </c>
      <c r="H14" s="35">
        <f aca="true" t="shared" si="0" ref="H14:H24">I14+J14+K14+L14</f>
        <v>8</v>
      </c>
      <c r="I14" s="35">
        <v>2</v>
      </c>
      <c r="J14" s="35">
        <v>2</v>
      </c>
      <c r="K14" s="35">
        <v>2</v>
      </c>
      <c r="L14" s="79">
        <v>2</v>
      </c>
      <c r="M14" s="5"/>
    </row>
    <row r="15" spans="1:13" ht="12.75">
      <c r="A15" s="6" t="s">
        <v>39</v>
      </c>
      <c r="B15" s="7" t="s">
        <v>7</v>
      </c>
      <c r="C15" s="8">
        <v>7</v>
      </c>
      <c r="D15" s="8">
        <v>2</v>
      </c>
      <c r="E15" s="9">
        <v>4219900</v>
      </c>
      <c r="F15" s="10">
        <v>244</v>
      </c>
      <c r="G15" s="12">
        <v>223</v>
      </c>
      <c r="H15" s="35">
        <f t="shared" si="0"/>
        <v>65.5</v>
      </c>
      <c r="I15" s="35">
        <v>20</v>
      </c>
      <c r="J15" s="35">
        <v>10</v>
      </c>
      <c r="K15" s="35">
        <v>10</v>
      </c>
      <c r="L15" s="79">
        <v>25.5</v>
      </c>
      <c r="M15" s="5"/>
    </row>
    <row r="16" spans="1:13" ht="12.75">
      <c r="A16" s="6" t="s">
        <v>108</v>
      </c>
      <c r="B16" s="7" t="s">
        <v>7</v>
      </c>
      <c r="C16" s="8">
        <v>7</v>
      </c>
      <c r="D16" s="8">
        <v>2</v>
      </c>
      <c r="E16" s="9">
        <v>4219900</v>
      </c>
      <c r="F16" s="10">
        <v>244</v>
      </c>
      <c r="G16" s="12">
        <v>226</v>
      </c>
      <c r="H16" s="35">
        <f t="shared" si="0"/>
        <v>14.5</v>
      </c>
      <c r="I16" s="35">
        <v>0</v>
      </c>
      <c r="J16" s="35">
        <v>0</v>
      </c>
      <c r="K16" s="35">
        <v>0</v>
      </c>
      <c r="L16" s="79">
        <v>14.5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0</v>
      </c>
      <c r="I17" s="35">
        <v>0</v>
      </c>
      <c r="J17" s="35">
        <v>0</v>
      </c>
      <c r="K17" s="35">
        <v>0</v>
      </c>
      <c r="L17" s="79">
        <v>0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2">
        <v>290</v>
      </c>
      <c r="H18" s="36">
        <f t="shared" si="0"/>
        <v>10.1</v>
      </c>
      <c r="I18" s="35">
        <v>0</v>
      </c>
      <c r="J18" s="35">
        <v>0</v>
      </c>
      <c r="K18" s="35">
        <v>0</v>
      </c>
      <c r="L18" s="79">
        <v>10.1</v>
      </c>
      <c r="M18" s="5"/>
    </row>
    <row r="19" spans="1:13" ht="12.75">
      <c r="A19" s="6" t="s">
        <v>93</v>
      </c>
      <c r="B19" s="7" t="s">
        <v>7</v>
      </c>
      <c r="C19" s="8">
        <v>7</v>
      </c>
      <c r="D19" s="8">
        <v>2</v>
      </c>
      <c r="E19" s="9">
        <v>4219900</v>
      </c>
      <c r="F19" s="10">
        <v>851</v>
      </c>
      <c r="G19" s="12">
        <v>290</v>
      </c>
      <c r="H19" s="36">
        <f t="shared" si="0"/>
        <v>3.511</v>
      </c>
      <c r="I19" s="35">
        <v>0</v>
      </c>
      <c r="J19" s="35">
        <v>0</v>
      </c>
      <c r="K19" s="35">
        <v>0</v>
      </c>
      <c r="L19" s="114">
        <v>3.511</v>
      </c>
      <c r="M19" s="5"/>
    </row>
    <row r="20" spans="1:13" ht="12.75">
      <c r="A20" s="6" t="s">
        <v>42</v>
      </c>
      <c r="B20" s="7" t="s">
        <v>7</v>
      </c>
      <c r="C20" s="8">
        <v>7</v>
      </c>
      <c r="D20" s="8">
        <v>2</v>
      </c>
      <c r="E20" s="9">
        <v>4219900</v>
      </c>
      <c r="F20" s="10">
        <v>852</v>
      </c>
      <c r="G20" s="12">
        <v>290</v>
      </c>
      <c r="H20" s="36">
        <f t="shared" si="0"/>
        <v>2.75</v>
      </c>
      <c r="I20" s="35">
        <v>0</v>
      </c>
      <c r="J20" s="36">
        <v>2.75</v>
      </c>
      <c r="K20" s="35">
        <v>0</v>
      </c>
      <c r="L20" s="114">
        <v>0</v>
      </c>
      <c r="M20" s="5"/>
    </row>
    <row r="21" spans="1:13" ht="12.75">
      <c r="A21" s="6" t="s">
        <v>94</v>
      </c>
      <c r="B21" s="7" t="s">
        <v>7</v>
      </c>
      <c r="C21" s="8">
        <v>7</v>
      </c>
      <c r="D21" s="8">
        <v>2</v>
      </c>
      <c r="E21" s="9">
        <v>1920659</v>
      </c>
      <c r="F21" s="10">
        <v>244</v>
      </c>
      <c r="G21" s="12">
        <v>310</v>
      </c>
      <c r="H21" s="35">
        <f t="shared" si="0"/>
        <v>77</v>
      </c>
      <c r="I21" s="129">
        <v>19.25</v>
      </c>
      <c r="J21" s="129">
        <v>19.25</v>
      </c>
      <c r="K21" s="129">
        <v>19.25</v>
      </c>
      <c r="L21" s="130">
        <v>19.25</v>
      </c>
      <c r="M21" s="5"/>
    </row>
    <row r="22" spans="1:13" ht="12.75">
      <c r="A22" s="80" t="s">
        <v>35</v>
      </c>
      <c r="B22" s="7" t="s">
        <v>7</v>
      </c>
      <c r="C22" s="8">
        <v>7</v>
      </c>
      <c r="D22" s="8">
        <v>2</v>
      </c>
      <c r="E22" s="9">
        <v>1920659</v>
      </c>
      <c r="F22" s="10">
        <v>244</v>
      </c>
      <c r="G22" s="12">
        <v>340</v>
      </c>
      <c r="H22" s="35">
        <f t="shared" si="0"/>
        <v>58.5</v>
      </c>
      <c r="I22" s="35">
        <v>14.6</v>
      </c>
      <c r="J22" s="35">
        <v>14.6</v>
      </c>
      <c r="K22" s="35">
        <v>14.6</v>
      </c>
      <c r="L22" s="79">
        <v>14.7</v>
      </c>
      <c r="M22" s="5"/>
    </row>
    <row r="23" spans="1:13" ht="12.75">
      <c r="A23" s="77" t="s">
        <v>123</v>
      </c>
      <c r="B23" s="7" t="s">
        <v>7</v>
      </c>
      <c r="C23" s="8">
        <v>7</v>
      </c>
      <c r="D23" s="8">
        <v>2</v>
      </c>
      <c r="E23" s="9">
        <v>4219900</v>
      </c>
      <c r="F23" s="10">
        <v>244</v>
      </c>
      <c r="G23" s="76">
        <v>340</v>
      </c>
      <c r="H23" s="35">
        <f t="shared" si="0"/>
        <v>421</v>
      </c>
      <c r="I23" s="35">
        <v>0</v>
      </c>
      <c r="J23" s="35">
        <v>0</v>
      </c>
      <c r="K23" s="35">
        <v>0</v>
      </c>
      <c r="L23" s="114">
        <v>421</v>
      </c>
      <c r="M23" s="5"/>
    </row>
    <row r="24" spans="1:13" ht="13.5" thickBot="1">
      <c r="A24" s="75" t="s">
        <v>36</v>
      </c>
      <c r="B24" s="134" t="s">
        <v>7</v>
      </c>
      <c r="C24" s="135">
        <v>7</v>
      </c>
      <c r="D24" s="135">
        <v>2</v>
      </c>
      <c r="E24" s="132">
        <v>4361200</v>
      </c>
      <c r="F24" s="133">
        <v>244</v>
      </c>
      <c r="G24" s="76">
        <v>340</v>
      </c>
      <c r="H24" s="131">
        <f t="shared" si="0"/>
        <v>215.498</v>
      </c>
      <c r="I24" s="131">
        <v>80.494</v>
      </c>
      <c r="J24" s="131">
        <v>80.494</v>
      </c>
      <c r="K24" s="131">
        <v>54.51</v>
      </c>
      <c r="L24" s="136">
        <v>0</v>
      </c>
      <c r="M24" s="5"/>
    </row>
    <row r="25" spans="1:13" s="137" customFormat="1" ht="13.5" thickBot="1">
      <c r="A25" s="146" t="s">
        <v>119</v>
      </c>
      <c r="B25" s="160"/>
      <c r="C25" s="161"/>
      <c r="D25" s="161"/>
      <c r="E25" s="162"/>
      <c r="F25" s="163"/>
      <c r="G25" s="147"/>
      <c r="H25" s="148">
        <f>H26</f>
        <v>24</v>
      </c>
      <c r="I25" s="148">
        <f>I26</f>
        <v>24</v>
      </c>
      <c r="J25" s="148">
        <f>J26</f>
        <v>0</v>
      </c>
      <c r="K25" s="148">
        <f>K26</f>
        <v>0</v>
      </c>
      <c r="L25" s="164">
        <f>L26</f>
        <v>0</v>
      </c>
      <c r="M25" s="38"/>
    </row>
    <row r="26" spans="1:13" ht="13.5" thickBot="1">
      <c r="A26" s="142" t="s">
        <v>31</v>
      </c>
      <c r="B26" s="108" t="s">
        <v>7</v>
      </c>
      <c r="C26" s="109">
        <v>7</v>
      </c>
      <c r="D26" s="109">
        <v>2</v>
      </c>
      <c r="E26" s="110">
        <v>4219900</v>
      </c>
      <c r="F26" s="111">
        <v>321</v>
      </c>
      <c r="G26" s="102">
        <v>262</v>
      </c>
      <c r="H26" s="73">
        <v>24</v>
      </c>
      <c r="I26" s="73">
        <v>24</v>
      </c>
      <c r="J26" s="73"/>
      <c r="K26" s="73"/>
      <c r="L26" s="159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2:7" s="157" customFormat="1" ht="15.75">
      <c r="B28" s="158"/>
      <c r="C28" s="158"/>
      <c r="D28" s="158"/>
      <c r="E28" s="158"/>
      <c r="F28" s="165"/>
      <c r="G28" s="158"/>
    </row>
    <row r="29" spans="2:7" s="157" customFormat="1" ht="15.75">
      <c r="B29" s="158"/>
      <c r="C29" s="158"/>
      <c r="D29" s="158"/>
      <c r="E29" s="158"/>
      <c r="F29" s="165"/>
      <c r="G29" s="158"/>
    </row>
    <row r="30" spans="1:9" s="157" customFormat="1" ht="15.75">
      <c r="A30" s="155" t="s">
        <v>121</v>
      </c>
      <c r="B30" s="156"/>
      <c r="C30" s="156"/>
      <c r="D30" s="155"/>
      <c r="E30" s="156"/>
      <c r="F30" s="166"/>
      <c r="G30" s="155" t="s">
        <v>38</v>
      </c>
      <c r="H30" s="155"/>
      <c r="I30" s="155"/>
    </row>
    <row r="31" spans="2:7" s="157" customFormat="1" ht="15.75">
      <c r="B31" s="158"/>
      <c r="C31" s="158"/>
      <c r="D31" s="158"/>
      <c r="E31" s="158"/>
      <c r="F31" s="165"/>
      <c r="G31" s="158"/>
    </row>
    <row r="32" spans="2:7" s="157" customFormat="1" ht="15.75">
      <c r="B32" s="158"/>
      <c r="C32" s="158"/>
      <c r="D32" s="158"/>
      <c r="E32" s="158"/>
      <c r="F32" s="165"/>
      <c r="G32" s="158"/>
    </row>
    <row r="33" spans="1:8" s="157" customFormat="1" ht="15.75">
      <c r="A33" s="155" t="s">
        <v>118</v>
      </c>
      <c r="B33" s="158"/>
      <c r="C33" s="158"/>
      <c r="D33" s="158"/>
      <c r="E33" s="158"/>
      <c r="F33" s="165"/>
      <c r="G33" s="575" t="s">
        <v>78</v>
      </c>
      <c r="H33" s="575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2:7" s="157" customFormat="1" ht="15.75">
      <c r="B39" s="158"/>
      <c r="C39" s="158"/>
      <c r="D39" s="158"/>
      <c r="E39" s="158"/>
      <c r="F39" s="165"/>
      <c r="G39" s="158"/>
    </row>
    <row r="40" spans="2:7" s="157" customFormat="1" ht="15.75">
      <c r="B40" s="158"/>
      <c r="C40" s="158"/>
      <c r="D40" s="158"/>
      <c r="E40" s="158"/>
      <c r="F40" s="165"/>
      <c r="G40" s="158"/>
    </row>
    <row r="41" spans="2:7" s="157" customFormat="1" ht="15.75">
      <c r="B41" s="158"/>
      <c r="C41" s="158"/>
      <c r="D41" s="158"/>
      <c r="E41" s="158"/>
      <c r="F41" s="165"/>
      <c r="G41" s="158"/>
    </row>
    <row r="42" spans="2:7" s="157" customFormat="1" ht="15.75">
      <c r="B42" s="158"/>
      <c r="C42" s="158"/>
      <c r="D42" s="158"/>
      <c r="E42" s="158"/>
      <c r="F42" s="165"/>
      <c r="G42" s="158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</sheetData>
  <sheetProtection/>
  <mergeCells count="4">
    <mergeCell ref="A4:L4"/>
    <mergeCell ref="A5:L5"/>
    <mergeCell ref="A6:L6"/>
    <mergeCell ref="G33:H3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M1:AC103"/>
  <sheetViews>
    <sheetView zoomScalePageLayoutView="0" workbookViewId="0" topLeftCell="M1">
      <selection activeCell="T23" sqref="T23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29.00390625" style="1" customWidth="1"/>
    <col min="14" max="14" width="3.625" style="1" customWidth="1"/>
    <col min="15" max="16" width="3.25390625" style="1" bestFit="1" customWidth="1"/>
    <col min="17" max="17" width="7.875" style="1" customWidth="1"/>
    <col min="18" max="18" width="4.125" style="1" customWidth="1"/>
    <col min="19" max="19" width="5.00390625" style="2" customWidth="1"/>
    <col min="20" max="20" width="10.625" style="1" customWidth="1"/>
    <col min="21" max="21" width="8.75390625" style="1" customWidth="1"/>
    <col min="22" max="22" width="9.125" style="1" customWidth="1"/>
    <col min="23" max="23" width="8.25390625" style="3" customWidth="1"/>
    <col min="24" max="24" width="8.12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4:24" ht="86.25" customHeight="1">
      <c r="N1" s="123"/>
      <c r="O1" s="123"/>
      <c r="P1" s="123"/>
      <c r="Q1" s="615" t="s">
        <v>139</v>
      </c>
      <c r="R1" s="615"/>
      <c r="S1" s="615"/>
      <c r="T1" s="615"/>
      <c r="U1" s="615"/>
      <c r="V1" s="615"/>
      <c r="W1" s="615"/>
      <c r="X1" s="615"/>
    </row>
    <row r="2" spans="19:24" s="126" customFormat="1" ht="11.25">
      <c r="S2" s="127"/>
      <c r="T2" s="128" t="s">
        <v>17</v>
      </c>
      <c r="U2" s="127"/>
      <c r="V2" s="127"/>
      <c r="W2" s="127"/>
      <c r="X2" s="127"/>
    </row>
    <row r="3" spans="13:24" ht="12.75">
      <c r="M3" s="3"/>
      <c r="N3" s="3"/>
      <c r="O3" s="3"/>
      <c r="P3" s="3"/>
      <c r="Q3" s="3"/>
      <c r="R3" s="3"/>
      <c r="S3"/>
      <c r="T3"/>
      <c r="U3"/>
      <c r="V3"/>
      <c r="W3"/>
      <c r="X3"/>
    </row>
    <row r="4" spans="13:24" ht="12.75">
      <c r="M4" s="3"/>
      <c r="N4" s="3"/>
      <c r="O4" s="3"/>
      <c r="P4" s="3"/>
      <c r="Q4" s="120" t="s">
        <v>67</v>
      </c>
      <c r="R4" s="3"/>
      <c r="S4" s="3"/>
      <c r="T4" s="122"/>
      <c r="U4" s="123"/>
      <c r="V4" s="622">
        <f>T22+T23</f>
        <v>20976.54584</v>
      </c>
      <c r="W4" s="622"/>
      <c r="X4" s="622"/>
    </row>
    <row r="5" spans="17:24" ht="28.5" customHeight="1">
      <c r="Q5" s="623" t="s">
        <v>140</v>
      </c>
      <c r="R5" s="623"/>
      <c r="S5" s="623"/>
      <c r="T5" s="623"/>
      <c r="U5" s="623"/>
      <c r="V5" s="623"/>
      <c r="W5" s="623"/>
      <c r="X5" s="623"/>
    </row>
    <row r="6" spans="13:24" ht="12.75"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3:24" ht="12.75">
      <c r="M7" s="3"/>
      <c r="N7" s="3"/>
      <c r="O7" s="3"/>
      <c r="P7" s="3"/>
      <c r="Q7" s="3"/>
      <c r="R7" s="3"/>
      <c r="S7"/>
      <c r="T7"/>
      <c r="U7"/>
      <c r="V7"/>
      <c r="W7"/>
      <c r="X7"/>
    </row>
    <row r="8" spans="13:24" ht="12.75">
      <c r="M8" s="3"/>
      <c r="N8" s="3"/>
      <c r="O8" s="3"/>
      <c r="P8" s="3"/>
      <c r="Q8" s="3"/>
      <c r="R8" s="3"/>
      <c r="S8" s="618" t="s">
        <v>18</v>
      </c>
      <c r="T8" s="618"/>
      <c r="U8" s="618"/>
      <c r="V8" s="618"/>
      <c r="W8" s="618"/>
      <c r="X8" s="618"/>
    </row>
    <row r="9" spans="13:24" ht="22.5" customHeight="1">
      <c r="M9" s="619" t="s">
        <v>117</v>
      </c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3:24" ht="21" customHeight="1">
      <c r="M10" s="3"/>
      <c r="N10" s="3"/>
      <c r="O10" s="3"/>
      <c r="P10" s="3"/>
      <c r="Q10" s="3"/>
      <c r="R10" s="3"/>
      <c r="S10" s="43"/>
      <c r="T10" s="43"/>
      <c r="U10" s="43"/>
      <c r="V10" s="43"/>
      <c r="W10" s="43"/>
      <c r="X10" s="44"/>
    </row>
    <row r="11" spans="13:19" ht="15.75" customHeight="1">
      <c r="M11" t="s">
        <v>20</v>
      </c>
      <c r="S11" s="45"/>
    </row>
    <row r="12" spans="13:19" ht="16.5" customHeight="1">
      <c r="M12" t="s">
        <v>21</v>
      </c>
      <c r="S12" s="45"/>
    </row>
    <row r="13" spans="13:19" ht="15" customHeight="1">
      <c r="M13" t="s">
        <v>22</v>
      </c>
      <c r="S13" s="45"/>
    </row>
    <row r="14" spans="13:19" ht="18" customHeight="1">
      <c r="M14" t="s">
        <v>23</v>
      </c>
      <c r="S14" s="45"/>
    </row>
    <row r="15" spans="13:24" ht="36.75" customHeight="1">
      <c r="M15" s="582" t="s">
        <v>116</v>
      </c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</row>
    <row r="16" spans="13:29" ht="20.25" customHeight="1">
      <c r="M16" s="580" t="s">
        <v>30</v>
      </c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64"/>
      <c r="Z16" s="64"/>
      <c r="AA16" s="64"/>
      <c r="AB16" s="64"/>
      <c r="AC16" s="64"/>
    </row>
    <row r="17" spans="13:24" ht="22.5" customHeight="1">
      <c r="M17" s="580" t="s">
        <v>138</v>
      </c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</row>
    <row r="18" spans="13:25" ht="13.5" customHeight="1" thickBot="1"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5"/>
    </row>
    <row r="19" spans="13:25" ht="24.75" thickBot="1">
      <c r="M19" s="31" t="s">
        <v>0</v>
      </c>
      <c r="N19" s="21" t="s">
        <v>1</v>
      </c>
      <c r="O19" s="21" t="s">
        <v>2</v>
      </c>
      <c r="P19" s="21" t="s">
        <v>3</v>
      </c>
      <c r="Q19" s="21" t="s">
        <v>4</v>
      </c>
      <c r="R19" s="21" t="s">
        <v>5</v>
      </c>
      <c r="S19" s="21" t="s">
        <v>6</v>
      </c>
      <c r="T19" s="21" t="s">
        <v>12</v>
      </c>
      <c r="U19" s="32" t="s">
        <v>13</v>
      </c>
      <c r="V19" s="32" t="s">
        <v>14</v>
      </c>
      <c r="W19" s="32" t="s">
        <v>15</v>
      </c>
      <c r="X19" s="40" t="s">
        <v>16</v>
      </c>
      <c r="Y19" s="5"/>
    </row>
    <row r="20" spans="13:25" ht="16.5" customHeight="1" thickBot="1">
      <c r="M20" s="34" t="s">
        <v>111</v>
      </c>
      <c r="N20" s="13" t="s">
        <v>7</v>
      </c>
      <c r="O20" s="14">
        <v>7</v>
      </c>
      <c r="P20" s="14">
        <v>2</v>
      </c>
      <c r="Q20" s="15">
        <v>0</v>
      </c>
      <c r="R20" s="16">
        <v>0</v>
      </c>
      <c r="S20" s="16"/>
      <c r="T20" s="37">
        <f>T21+T35</f>
        <v>21876.904839999996</v>
      </c>
      <c r="U20" s="37">
        <f>U21+U35</f>
        <v>5661.257</v>
      </c>
      <c r="V20" s="37">
        <f>V21+V35</f>
        <v>7387.704900000001</v>
      </c>
      <c r="W20" s="37">
        <f>W21+W35</f>
        <v>3843.57094</v>
      </c>
      <c r="X20" s="95">
        <f>X21+X35</f>
        <v>4984.372</v>
      </c>
      <c r="Y20" s="5"/>
    </row>
    <row r="21" spans="13:26" ht="13.5" thickBot="1">
      <c r="M21" s="34" t="s">
        <v>120</v>
      </c>
      <c r="N21" s="13"/>
      <c r="O21" s="14"/>
      <c r="P21" s="14"/>
      <c r="Q21" s="15"/>
      <c r="R21" s="16"/>
      <c r="S21" s="16"/>
      <c r="T21" s="37">
        <f>SUM(T22:T34)</f>
        <v>21852.904839999996</v>
      </c>
      <c r="U21" s="37">
        <f>SUM(U22:U34)</f>
        <v>5637.257</v>
      </c>
      <c r="V21" s="37">
        <f>SUM(V22:V34)</f>
        <v>7387.704900000001</v>
      </c>
      <c r="W21" s="37">
        <f>SUM(W22:W34)</f>
        <v>3843.57094</v>
      </c>
      <c r="X21" s="95">
        <f>SUM(X22:X34)</f>
        <v>4984.372</v>
      </c>
      <c r="Y21" s="5"/>
      <c r="Z21" s="174"/>
    </row>
    <row r="22" spans="13:25" ht="12.75">
      <c r="M22" s="58" t="s">
        <v>8</v>
      </c>
      <c r="N22" s="65" t="s">
        <v>7</v>
      </c>
      <c r="O22" s="66">
        <v>7</v>
      </c>
      <c r="P22" s="66">
        <v>2</v>
      </c>
      <c r="Q22" s="67">
        <v>1920659</v>
      </c>
      <c r="R22" s="59">
        <v>111</v>
      </c>
      <c r="S22" s="59">
        <v>211</v>
      </c>
      <c r="T22" s="167">
        <f>U22+V22+W22+X22</f>
        <v>16111.017999999998</v>
      </c>
      <c r="U22" s="60">
        <v>4224.972</v>
      </c>
      <c r="V22" s="60">
        <v>5574.97</v>
      </c>
      <c r="W22" s="60">
        <v>2874.97</v>
      </c>
      <c r="X22" s="92">
        <v>3436.106</v>
      </c>
      <c r="Y22" s="173"/>
    </row>
    <row r="23" spans="13:25" ht="12.75">
      <c r="M23" s="11" t="s">
        <v>9</v>
      </c>
      <c r="N23" s="7" t="s">
        <v>7</v>
      </c>
      <c r="O23" s="8">
        <v>7</v>
      </c>
      <c r="P23" s="8">
        <v>2</v>
      </c>
      <c r="Q23" s="9">
        <v>1920659</v>
      </c>
      <c r="R23" s="10">
        <v>111</v>
      </c>
      <c r="S23" s="10">
        <v>213</v>
      </c>
      <c r="T23" s="36">
        <f>U23+V23+W23+X23</f>
        <v>4865.527840000001</v>
      </c>
      <c r="U23" s="36">
        <v>1275.941</v>
      </c>
      <c r="V23" s="36">
        <v>1683.6409</v>
      </c>
      <c r="W23" s="36">
        <v>868.24094</v>
      </c>
      <c r="X23" s="114">
        <v>1037.705</v>
      </c>
      <c r="Y23" s="173"/>
    </row>
    <row r="24" spans="13:25" ht="12.75">
      <c r="M24" s="6" t="s">
        <v>29</v>
      </c>
      <c r="N24" s="7" t="s">
        <v>7</v>
      </c>
      <c r="O24" s="8">
        <v>7</v>
      </c>
      <c r="P24" s="8">
        <v>2</v>
      </c>
      <c r="Q24" s="9">
        <v>4219900</v>
      </c>
      <c r="R24" s="10">
        <v>244</v>
      </c>
      <c r="S24" s="12">
        <v>221</v>
      </c>
      <c r="T24" s="35">
        <f aca="true" t="shared" si="0" ref="T24:T34">U24+V24+W24+X24</f>
        <v>8</v>
      </c>
      <c r="U24" s="35">
        <v>2</v>
      </c>
      <c r="V24" s="35">
        <v>2</v>
      </c>
      <c r="W24" s="35">
        <v>2</v>
      </c>
      <c r="X24" s="79">
        <v>2</v>
      </c>
      <c r="Y24" s="5"/>
    </row>
    <row r="25" spans="13:25" ht="12.75">
      <c r="M25" s="6" t="s">
        <v>39</v>
      </c>
      <c r="N25" s="7" t="s">
        <v>7</v>
      </c>
      <c r="O25" s="8">
        <v>7</v>
      </c>
      <c r="P25" s="8">
        <v>2</v>
      </c>
      <c r="Q25" s="9">
        <v>4219900</v>
      </c>
      <c r="R25" s="10">
        <v>244</v>
      </c>
      <c r="S25" s="12">
        <v>223</v>
      </c>
      <c r="T25" s="35">
        <f t="shared" si="0"/>
        <v>65.5</v>
      </c>
      <c r="U25" s="35">
        <v>20</v>
      </c>
      <c r="V25" s="35">
        <v>10</v>
      </c>
      <c r="W25" s="35">
        <v>10</v>
      </c>
      <c r="X25" s="79">
        <v>25.5</v>
      </c>
      <c r="Y25" s="5"/>
    </row>
    <row r="26" spans="13:25" ht="12.75">
      <c r="M26" s="6" t="s">
        <v>108</v>
      </c>
      <c r="N26" s="7" t="s">
        <v>7</v>
      </c>
      <c r="O26" s="8">
        <v>7</v>
      </c>
      <c r="P26" s="8">
        <v>2</v>
      </c>
      <c r="Q26" s="9">
        <v>4219900</v>
      </c>
      <c r="R26" s="10">
        <v>244</v>
      </c>
      <c r="S26" s="12">
        <v>226</v>
      </c>
      <c r="T26" s="35">
        <f t="shared" si="0"/>
        <v>14.5</v>
      </c>
      <c r="U26" s="35">
        <v>0</v>
      </c>
      <c r="V26" s="35">
        <v>0</v>
      </c>
      <c r="W26" s="35">
        <v>0</v>
      </c>
      <c r="X26" s="79">
        <v>14.5</v>
      </c>
      <c r="Y26" s="5"/>
    </row>
    <row r="27" spans="13:25" ht="12.75">
      <c r="M27" s="6" t="s">
        <v>31</v>
      </c>
      <c r="N27" s="7" t="s">
        <v>7</v>
      </c>
      <c r="O27" s="8">
        <v>7</v>
      </c>
      <c r="P27" s="8">
        <v>2</v>
      </c>
      <c r="Q27" s="9">
        <v>4219900</v>
      </c>
      <c r="R27" s="10">
        <v>321</v>
      </c>
      <c r="S27" s="12">
        <v>262</v>
      </c>
      <c r="T27" s="35">
        <f t="shared" si="0"/>
        <v>0</v>
      </c>
      <c r="U27" s="35">
        <v>0</v>
      </c>
      <c r="V27" s="35">
        <v>0</v>
      </c>
      <c r="W27" s="35">
        <v>0</v>
      </c>
      <c r="X27" s="79">
        <v>0</v>
      </c>
      <c r="Y27" s="5"/>
    </row>
    <row r="28" spans="13:25" ht="12.75">
      <c r="M28" s="6" t="s">
        <v>54</v>
      </c>
      <c r="N28" s="7" t="s">
        <v>7</v>
      </c>
      <c r="O28" s="8">
        <v>7</v>
      </c>
      <c r="P28" s="8">
        <v>2</v>
      </c>
      <c r="Q28" s="9">
        <v>4219900</v>
      </c>
      <c r="R28" s="10">
        <v>851</v>
      </c>
      <c r="S28" s="12">
        <v>290</v>
      </c>
      <c r="T28" s="36">
        <f t="shared" si="0"/>
        <v>10.1</v>
      </c>
      <c r="U28" s="35">
        <v>0</v>
      </c>
      <c r="V28" s="35">
        <v>0</v>
      </c>
      <c r="W28" s="35">
        <v>0</v>
      </c>
      <c r="X28" s="79">
        <v>10.1</v>
      </c>
      <c r="Y28" s="5"/>
    </row>
    <row r="29" spans="13:25" ht="12.75">
      <c r="M29" s="6" t="s">
        <v>93</v>
      </c>
      <c r="N29" s="7" t="s">
        <v>7</v>
      </c>
      <c r="O29" s="8">
        <v>7</v>
      </c>
      <c r="P29" s="8">
        <v>2</v>
      </c>
      <c r="Q29" s="9">
        <v>4219900</v>
      </c>
      <c r="R29" s="10">
        <v>851</v>
      </c>
      <c r="S29" s="12">
        <v>290</v>
      </c>
      <c r="T29" s="36">
        <f t="shared" si="0"/>
        <v>3.511</v>
      </c>
      <c r="U29" s="35">
        <v>0</v>
      </c>
      <c r="V29" s="35">
        <v>0</v>
      </c>
      <c r="W29" s="35">
        <v>0</v>
      </c>
      <c r="X29" s="114">
        <v>3.511</v>
      </c>
      <c r="Y29" s="5"/>
    </row>
    <row r="30" spans="13:25" ht="12.75">
      <c r="M30" s="6" t="s">
        <v>42</v>
      </c>
      <c r="N30" s="7" t="s">
        <v>7</v>
      </c>
      <c r="O30" s="8">
        <v>7</v>
      </c>
      <c r="P30" s="8">
        <v>2</v>
      </c>
      <c r="Q30" s="9">
        <v>4219900</v>
      </c>
      <c r="R30" s="10">
        <v>852</v>
      </c>
      <c r="S30" s="12">
        <v>290</v>
      </c>
      <c r="T30" s="36">
        <f t="shared" si="0"/>
        <v>2.75</v>
      </c>
      <c r="U30" s="35">
        <v>0</v>
      </c>
      <c r="V30" s="36">
        <v>2.75</v>
      </c>
      <c r="W30" s="35">
        <v>0</v>
      </c>
      <c r="X30" s="114">
        <v>0</v>
      </c>
      <c r="Y30" s="5"/>
    </row>
    <row r="31" spans="13:25" ht="12.75">
      <c r="M31" s="6" t="s">
        <v>94</v>
      </c>
      <c r="N31" s="7" t="s">
        <v>7</v>
      </c>
      <c r="O31" s="8">
        <v>7</v>
      </c>
      <c r="P31" s="8">
        <v>2</v>
      </c>
      <c r="Q31" s="9">
        <v>1920659</v>
      </c>
      <c r="R31" s="10">
        <v>244</v>
      </c>
      <c r="S31" s="12">
        <v>310</v>
      </c>
      <c r="T31" s="35">
        <f t="shared" si="0"/>
        <v>77</v>
      </c>
      <c r="U31" s="129">
        <v>19.25</v>
      </c>
      <c r="V31" s="129">
        <v>19.25</v>
      </c>
      <c r="W31" s="129">
        <v>19.25</v>
      </c>
      <c r="X31" s="130">
        <v>19.25</v>
      </c>
      <c r="Y31" s="5"/>
    </row>
    <row r="32" spans="13:25" ht="12.75">
      <c r="M32" s="80" t="s">
        <v>35</v>
      </c>
      <c r="N32" s="7" t="s">
        <v>7</v>
      </c>
      <c r="O32" s="8">
        <v>7</v>
      </c>
      <c r="P32" s="8">
        <v>2</v>
      </c>
      <c r="Q32" s="9">
        <v>1920659</v>
      </c>
      <c r="R32" s="10">
        <v>244</v>
      </c>
      <c r="S32" s="12">
        <v>340</v>
      </c>
      <c r="T32" s="35">
        <f t="shared" si="0"/>
        <v>58.5</v>
      </c>
      <c r="U32" s="35">
        <v>14.6</v>
      </c>
      <c r="V32" s="35">
        <v>14.6</v>
      </c>
      <c r="W32" s="35">
        <v>14.6</v>
      </c>
      <c r="X32" s="79">
        <v>14.7</v>
      </c>
      <c r="Y32" s="5"/>
    </row>
    <row r="33" spans="13:25" ht="12.75">
      <c r="M33" s="77" t="s">
        <v>123</v>
      </c>
      <c r="N33" s="7" t="s">
        <v>7</v>
      </c>
      <c r="O33" s="8">
        <v>7</v>
      </c>
      <c r="P33" s="8">
        <v>2</v>
      </c>
      <c r="Q33" s="9">
        <v>4219900</v>
      </c>
      <c r="R33" s="10">
        <v>244</v>
      </c>
      <c r="S33" s="76">
        <v>340</v>
      </c>
      <c r="T33" s="35">
        <f t="shared" si="0"/>
        <v>421</v>
      </c>
      <c r="U33" s="35">
        <v>0</v>
      </c>
      <c r="V33" s="35">
        <v>0</v>
      </c>
      <c r="W33" s="35">
        <v>0</v>
      </c>
      <c r="X33" s="114">
        <v>421</v>
      </c>
      <c r="Y33" s="5"/>
    </row>
    <row r="34" spans="13:25" ht="13.5" thickBot="1">
      <c r="M34" s="75" t="s">
        <v>36</v>
      </c>
      <c r="N34" s="134" t="s">
        <v>7</v>
      </c>
      <c r="O34" s="135">
        <v>7</v>
      </c>
      <c r="P34" s="135">
        <v>2</v>
      </c>
      <c r="Q34" s="132">
        <v>4361200</v>
      </c>
      <c r="R34" s="133">
        <v>244</v>
      </c>
      <c r="S34" s="76">
        <v>340</v>
      </c>
      <c r="T34" s="131">
        <f t="shared" si="0"/>
        <v>215.498</v>
      </c>
      <c r="U34" s="131">
        <v>80.494</v>
      </c>
      <c r="V34" s="131">
        <v>80.494</v>
      </c>
      <c r="W34" s="131">
        <v>54.51</v>
      </c>
      <c r="X34" s="136">
        <v>0</v>
      </c>
      <c r="Y34" s="5"/>
    </row>
    <row r="35" spans="13:25" ht="13.5" thickBot="1">
      <c r="M35" s="146" t="s">
        <v>119</v>
      </c>
      <c r="N35" s="160"/>
      <c r="O35" s="161"/>
      <c r="P35" s="161"/>
      <c r="Q35" s="162"/>
      <c r="R35" s="163"/>
      <c r="S35" s="147"/>
      <c r="T35" s="148">
        <f>T36</f>
        <v>24</v>
      </c>
      <c r="U35" s="148">
        <f>U36</f>
        <v>24</v>
      </c>
      <c r="V35" s="148">
        <f>V36</f>
        <v>0</v>
      </c>
      <c r="W35" s="148">
        <f>W36</f>
        <v>0</v>
      </c>
      <c r="X35" s="164">
        <f>X36</f>
        <v>0</v>
      </c>
      <c r="Y35" s="5"/>
    </row>
    <row r="36" spans="13:25" ht="13.5" thickBot="1">
      <c r="M36" s="168" t="s">
        <v>31</v>
      </c>
      <c r="N36" s="169"/>
      <c r="O36" s="169"/>
      <c r="P36" s="169"/>
      <c r="Q36" s="169"/>
      <c r="R36" s="169"/>
      <c r="S36" s="61">
        <v>262</v>
      </c>
      <c r="T36" s="97">
        <f>U36+V36+W36+X36</f>
        <v>24</v>
      </c>
      <c r="U36" s="97">
        <v>24</v>
      </c>
      <c r="V36" s="170"/>
      <c r="W36" s="171"/>
      <c r="X36" s="172"/>
      <c r="Y36" s="5"/>
    </row>
    <row r="37" spans="13:22" s="5" customFormat="1" ht="24" customHeight="1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157" customFormat="1" ht="15.75">
      <c r="M40" s="155" t="s">
        <v>121</v>
      </c>
      <c r="N40" s="155"/>
      <c r="O40" s="155"/>
      <c r="P40" s="155"/>
      <c r="Q40" s="155"/>
      <c r="R40" s="155"/>
      <c r="S40" s="156"/>
      <c r="T40" s="156"/>
      <c r="U40" s="155" t="s">
        <v>38</v>
      </c>
      <c r="V40" s="156"/>
    </row>
    <row r="41" s="157" customFormat="1" ht="15.75">
      <c r="S41" s="158"/>
    </row>
    <row r="42" spans="13:22" s="157" customFormat="1" ht="15.75">
      <c r="M42" s="155" t="s">
        <v>118</v>
      </c>
      <c r="N42" s="155"/>
      <c r="O42" s="155"/>
      <c r="P42" s="155"/>
      <c r="Q42" s="155"/>
      <c r="R42" s="155"/>
      <c r="S42" s="158"/>
      <c r="U42" s="575" t="s">
        <v>78</v>
      </c>
      <c r="V42" s="575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  <row r="97" spans="13:22" s="5" customFormat="1" ht="12.75">
      <c r="M97" s="1"/>
      <c r="N97" s="1"/>
      <c r="O97" s="1"/>
      <c r="P97" s="1"/>
      <c r="Q97" s="1"/>
      <c r="R97" s="1"/>
      <c r="S97" s="2"/>
      <c r="T97" s="1"/>
      <c r="U97" s="1"/>
      <c r="V97" s="1"/>
    </row>
    <row r="98" spans="13:22" s="5" customFormat="1" ht="12.75">
      <c r="M98" s="1"/>
      <c r="N98" s="1"/>
      <c r="O98" s="1"/>
      <c r="P98" s="1"/>
      <c r="Q98" s="1"/>
      <c r="R98" s="1"/>
      <c r="S98" s="2"/>
      <c r="T98" s="1"/>
      <c r="U98" s="1"/>
      <c r="V98" s="1"/>
    </row>
    <row r="99" spans="13:22" s="5" customFormat="1" ht="12.75">
      <c r="M99" s="1"/>
      <c r="N99" s="1"/>
      <c r="O99" s="1"/>
      <c r="P99" s="1"/>
      <c r="Q99" s="1"/>
      <c r="R99" s="1"/>
      <c r="S99" s="2"/>
      <c r="T99" s="1"/>
      <c r="U99" s="1"/>
      <c r="V99" s="1"/>
    </row>
    <row r="100" spans="13:22" s="5" customFormat="1" ht="12.75">
      <c r="M100" s="1"/>
      <c r="N100" s="1"/>
      <c r="O100" s="1"/>
      <c r="P100" s="1"/>
      <c r="Q100" s="1"/>
      <c r="R100" s="1"/>
      <c r="S100" s="2"/>
      <c r="T100" s="1"/>
      <c r="U100" s="1"/>
      <c r="V100" s="1"/>
    </row>
    <row r="101" spans="13:22" s="5" customFormat="1" ht="12.75">
      <c r="M101" s="1"/>
      <c r="N101" s="1"/>
      <c r="O101" s="1"/>
      <c r="P101" s="1"/>
      <c r="Q101" s="1"/>
      <c r="R101" s="1"/>
      <c r="S101" s="2"/>
      <c r="T101" s="1"/>
      <c r="U101" s="1"/>
      <c r="V101" s="1"/>
    </row>
    <row r="102" spans="13:22" s="5" customFormat="1" ht="12.75">
      <c r="M102" s="1"/>
      <c r="N102" s="1"/>
      <c r="O102" s="1"/>
      <c r="P102" s="1"/>
      <c r="Q102" s="1"/>
      <c r="R102" s="1"/>
      <c r="S102" s="2"/>
      <c r="T102" s="1"/>
      <c r="U102" s="1"/>
      <c r="V102" s="1"/>
    </row>
    <row r="103" spans="13:22" s="5" customFormat="1" ht="12.75">
      <c r="M103" s="1"/>
      <c r="N103" s="1"/>
      <c r="O103" s="1"/>
      <c r="P103" s="1"/>
      <c r="Q103" s="1"/>
      <c r="R103" s="1"/>
      <c r="S103" s="2"/>
      <c r="T103" s="1"/>
      <c r="U103" s="1"/>
      <c r="V103" s="1"/>
    </row>
  </sheetData>
  <sheetProtection/>
  <mergeCells count="10">
    <mergeCell ref="M18:X18"/>
    <mergeCell ref="U42:V42"/>
    <mergeCell ref="M9:X9"/>
    <mergeCell ref="M15:X15"/>
    <mergeCell ref="Q1:X1"/>
    <mergeCell ref="V4:X4"/>
    <mergeCell ref="Q5:X5"/>
    <mergeCell ref="S8:X8"/>
    <mergeCell ref="M16:X16"/>
    <mergeCell ref="M17:X17"/>
  </mergeCells>
  <printOptions/>
  <pageMargins left="0.3937007874015748" right="0" top="0" bottom="0" header="0.5118110236220472" footer="0.5118110236220472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M73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9.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7.25390625" style="2" customWidth="1"/>
    <col min="6" max="6" width="5.00390625" style="99" customWidth="1"/>
    <col min="7" max="7" width="4.375" style="2" customWidth="1"/>
    <col min="8" max="8" width="10.125" style="1" customWidth="1"/>
    <col min="9" max="9" width="9.25390625" style="1" customWidth="1"/>
    <col min="10" max="10" width="9.625" style="1" customWidth="1"/>
    <col min="11" max="12" width="9.25390625" style="3" customWidth="1"/>
    <col min="13" max="16384" width="9.125" style="3" customWidth="1"/>
  </cols>
  <sheetData>
    <row r="4" spans="1:12" ht="18.75">
      <c r="A4" s="582" t="s">
        <v>91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2" ht="16.5">
      <c r="A5" s="620" t="s">
        <v>30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6.5">
      <c r="A6" s="580" t="s">
        <v>128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0:12" ht="12.75">
      <c r="J7" s="4"/>
      <c r="L7" s="125" t="s">
        <v>84</v>
      </c>
    </row>
    <row r="8" spans="1:13" ht="5.25" customHeight="1" thickBot="1">
      <c r="A8" s="22"/>
      <c r="B8" s="23"/>
      <c r="C8" s="24"/>
      <c r="D8" s="24"/>
      <c r="E8" s="25"/>
      <c r="F8" s="26"/>
      <c r="G8" s="27"/>
      <c r="H8" s="28"/>
      <c r="I8" s="28"/>
      <c r="J8" s="28"/>
      <c r="K8" s="29"/>
      <c r="L8" s="30"/>
      <c r="M8" s="5"/>
    </row>
    <row r="9" spans="1:13" ht="24.75" thickBot="1">
      <c r="A9" s="3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12</v>
      </c>
      <c r="I9" s="32" t="s">
        <v>13</v>
      </c>
      <c r="J9" s="32" t="s">
        <v>14</v>
      </c>
      <c r="K9" s="32" t="s">
        <v>15</v>
      </c>
      <c r="L9" s="40" t="s">
        <v>16</v>
      </c>
      <c r="M9" s="5"/>
    </row>
    <row r="10" spans="1:13" ht="18" customHeight="1" thickBot="1">
      <c r="A10" s="34" t="s">
        <v>111</v>
      </c>
      <c r="B10" s="13" t="s">
        <v>7</v>
      </c>
      <c r="C10" s="14">
        <v>7</v>
      </c>
      <c r="D10" s="14">
        <v>2</v>
      </c>
      <c r="E10" s="15">
        <v>0</v>
      </c>
      <c r="F10" s="16">
        <v>0</v>
      </c>
      <c r="G10" s="16"/>
      <c r="H10" s="37">
        <f>SUM(H11+H26)</f>
        <v>21853.383839999995</v>
      </c>
      <c r="I10" s="37">
        <f>SUM(I11+I26)</f>
        <v>5661.257</v>
      </c>
      <c r="J10" s="37">
        <f>SUM(J12:J26)</f>
        <v>7387.704900000001</v>
      </c>
      <c r="K10" s="37">
        <f>SUM(K12:K26)</f>
        <v>3869.55494</v>
      </c>
      <c r="L10" s="95">
        <f>SUM(L12:L26)</f>
        <v>4934.867000000001</v>
      </c>
      <c r="M10" s="5"/>
    </row>
    <row r="11" spans="1:13" ht="18" customHeight="1" thickBot="1">
      <c r="A11" s="34" t="s">
        <v>120</v>
      </c>
      <c r="B11" s="13"/>
      <c r="C11" s="14"/>
      <c r="D11" s="14"/>
      <c r="E11" s="15"/>
      <c r="F11" s="16"/>
      <c r="G11" s="16"/>
      <c r="H11" s="37">
        <f>SUM(H12:H24)</f>
        <v>21829.383839999995</v>
      </c>
      <c r="I11" s="37">
        <f>SUM(I12:I24)</f>
        <v>5637.257</v>
      </c>
      <c r="J11" s="37">
        <f>SUM(J12:J24)</f>
        <v>7387.704900000001</v>
      </c>
      <c r="K11" s="37">
        <f>SUM(K12:K24)</f>
        <v>3869.55494</v>
      </c>
      <c r="L11" s="95">
        <f>SUM(L12:L24)</f>
        <v>4934.867000000001</v>
      </c>
      <c r="M11" s="5"/>
    </row>
    <row r="12" spans="1:13" ht="12.75">
      <c r="A12" s="58" t="s">
        <v>8</v>
      </c>
      <c r="B12" s="65" t="s">
        <v>7</v>
      </c>
      <c r="C12" s="66">
        <v>7</v>
      </c>
      <c r="D12" s="66">
        <v>2</v>
      </c>
      <c r="E12" s="67">
        <v>1920659</v>
      </c>
      <c r="F12" s="59">
        <v>111</v>
      </c>
      <c r="G12" s="59">
        <v>211</v>
      </c>
      <c r="H12" s="167">
        <f>I12+J12+K12+L12</f>
        <v>16011.171999999999</v>
      </c>
      <c r="I12" s="60">
        <v>4224.972</v>
      </c>
      <c r="J12" s="60">
        <v>5574.97</v>
      </c>
      <c r="K12" s="60">
        <v>2874.97</v>
      </c>
      <c r="L12" s="92">
        <f>4224.97-888.71</f>
        <v>3336.26</v>
      </c>
      <c r="M12" s="5"/>
    </row>
    <row r="13" spans="1:13" ht="12.75">
      <c r="A13" s="11" t="s">
        <v>9</v>
      </c>
      <c r="B13" s="7" t="s">
        <v>7</v>
      </c>
      <c r="C13" s="8">
        <v>7</v>
      </c>
      <c r="D13" s="8">
        <v>2</v>
      </c>
      <c r="E13" s="9">
        <v>1920659</v>
      </c>
      <c r="F13" s="10">
        <v>111</v>
      </c>
      <c r="G13" s="10">
        <v>213</v>
      </c>
      <c r="H13" s="36">
        <f>I13+J13+K13+L13</f>
        <v>4835.37384</v>
      </c>
      <c r="I13" s="36">
        <v>1275.941</v>
      </c>
      <c r="J13" s="36">
        <v>1683.6409</v>
      </c>
      <c r="K13" s="36">
        <v>868.24094</v>
      </c>
      <c r="L13" s="114">
        <f>1275.941-268.39</f>
        <v>1007.551</v>
      </c>
      <c r="M13" s="5"/>
    </row>
    <row r="14" spans="1:13" ht="12.75">
      <c r="A14" s="6" t="s">
        <v>29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221</v>
      </c>
      <c r="H14" s="35">
        <f aca="true" t="shared" si="0" ref="H14:H24">I14+J14+K14+L14</f>
        <v>8</v>
      </c>
      <c r="I14" s="35">
        <v>2</v>
      </c>
      <c r="J14" s="35">
        <v>2</v>
      </c>
      <c r="K14" s="35">
        <v>2</v>
      </c>
      <c r="L14" s="79">
        <v>2</v>
      </c>
      <c r="M14" s="5"/>
    </row>
    <row r="15" spans="1:13" ht="12.75">
      <c r="A15" s="6" t="s">
        <v>39</v>
      </c>
      <c r="B15" s="7" t="s">
        <v>7</v>
      </c>
      <c r="C15" s="8">
        <v>7</v>
      </c>
      <c r="D15" s="8">
        <v>2</v>
      </c>
      <c r="E15" s="9">
        <v>4219900</v>
      </c>
      <c r="F15" s="10">
        <v>244</v>
      </c>
      <c r="G15" s="12">
        <v>223</v>
      </c>
      <c r="H15" s="35">
        <f t="shared" si="0"/>
        <v>65.5</v>
      </c>
      <c r="I15" s="35">
        <v>20</v>
      </c>
      <c r="J15" s="35">
        <v>10</v>
      </c>
      <c r="K15" s="35">
        <v>10</v>
      </c>
      <c r="L15" s="79">
        <v>25.5</v>
      </c>
      <c r="M15" s="5"/>
    </row>
    <row r="16" spans="1:13" ht="12.75">
      <c r="A16" s="6" t="s">
        <v>108</v>
      </c>
      <c r="B16" s="7" t="s">
        <v>7</v>
      </c>
      <c r="C16" s="8">
        <v>7</v>
      </c>
      <c r="D16" s="8">
        <v>2</v>
      </c>
      <c r="E16" s="9">
        <v>4219900</v>
      </c>
      <c r="F16" s="10">
        <v>244</v>
      </c>
      <c r="G16" s="12">
        <v>226</v>
      </c>
      <c r="H16" s="35">
        <f t="shared" si="0"/>
        <v>14.5</v>
      </c>
      <c r="I16" s="35">
        <v>0</v>
      </c>
      <c r="J16" s="35">
        <v>0</v>
      </c>
      <c r="K16" s="35">
        <v>0</v>
      </c>
      <c r="L16" s="79">
        <v>14.5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0</v>
      </c>
      <c r="I17" s="35">
        <v>0</v>
      </c>
      <c r="J17" s="35">
        <v>0</v>
      </c>
      <c r="K17" s="35">
        <v>0</v>
      </c>
      <c r="L17" s="79">
        <v>0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2">
        <v>290</v>
      </c>
      <c r="H18" s="36">
        <f t="shared" si="0"/>
        <v>10.1</v>
      </c>
      <c r="I18" s="35">
        <v>0</v>
      </c>
      <c r="J18" s="35">
        <v>0</v>
      </c>
      <c r="K18" s="35">
        <v>0</v>
      </c>
      <c r="L18" s="79">
        <v>10.1</v>
      </c>
      <c r="M18" s="5"/>
    </row>
    <row r="19" spans="1:13" ht="12.75">
      <c r="A19" s="6" t="s">
        <v>93</v>
      </c>
      <c r="B19" s="7" t="s">
        <v>7</v>
      </c>
      <c r="C19" s="8">
        <v>7</v>
      </c>
      <c r="D19" s="8">
        <v>2</v>
      </c>
      <c r="E19" s="9">
        <v>4219900</v>
      </c>
      <c r="F19" s="10">
        <v>851</v>
      </c>
      <c r="G19" s="12">
        <v>290</v>
      </c>
      <c r="H19" s="36">
        <f t="shared" si="0"/>
        <v>3.511</v>
      </c>
      <c r="I19" s="36">
        <v>0</v>
      </c>
      <c r="J19" s="35">
        <v>0</v>
      </c>
      <c r="K19" s="35">
        <v>0</v>
      </c>
      <c r="L19" s="114">
        <v>3.511</v>
      </c>
      <c r="M19" s="5"/>
    </row>
    <row r="20" spans="1:13" ht="12.75">
      <c r="A20" s="6" t="s">
        <v>42</v>
      </c>
      <c r="B20" s="7" t="s">
        <v>7</v>
      </c>
      <c r="C20" s="8">
        <v>7</v>
      </c>
      <c r="D20" s="8">
        <v>2</v>
      </c>
      <c r="E20" s="9">
        <v>4219900</v>
      </c>
      <c r="F20" s="10">
        <v>852</v>
      </c>
      <c r="G20" s="12">
        <v>290</v>
      </c>
      <c r="H20" s="36">
        <f t="shared" si="0"/>
        <v>2.75</v>
      </c>
      <c r="I20" s="35">
        <v>0</v>
      </c>
      <c r="J20" s="36">
        <v>2.75</v>
      </c>
      <c r="K20" s="35">
        <v>0</v>
      </c>
      <c r="L20" s="114">
        <v>0</v>
      </c>
      <c r="M20" s="5"/>
    </row>
    <row r="21" spans="1:13" ht="12.75">
      <c r="A21" s="6" t="s">
        <v>94</v>
      </c>
      <c r="B21" s="7" t="s">
        <v>7</v>
      </c>
      <c r="C21" s="8">
        <v>7</v>
      </c>
      <c r="D21" s="8">
        <v>2</v>
      </c>
      <c r="E21" s="9">
        <v>1920659</v>
      </c>
      <c r="F21" s="10">
        <v>244</v>
      </c>
      <c r="G21" s="12">
        <v>310</v>
      </c>
      <c r="H21" s="35">
        <f t="shared" si="0"/>
        <v>77</v>
      </c>
      <c r="I21" s="129">
        <v>19.25</v>
      </c>
      <c r="J21" s="129">
        <v>19.25</v>
      </c>
      <c r="K21" s="129">
        <v>19.25</v>
      </c>
      <c r="L21" s="130">
        <v>19.25</v>
      </c>
      <c r="M21" s="5"/>
    </row>
    <row r="22" spans="1:13" ht="12.75">
      <c r="A22" s="80" t="s">
        <v>35</v>
      </c>
      <c r="B22" s="7" t="s">
        <v>7</v>
      </c>
      <c r="C22" s="8">
        <v>7</v>
      </c>
      <c r="D22" s="8">
        <v>2</v>
      </c>
      <c r="E22" s="9">
        <v>1920659</v>
      </c>
      <c r="F22" s="10">
        <v>244</v>
      </c>
      <c r="G22" s="12">
        <v>340</v>
      </c>
      <c r="H22" s="35">
        <f t="shared" si="0"/>
        <v>58.5</v>
      </c>
      <c r="I22" s="35">
        <v>14.6</v>
      </c>
      <c r="J22" s="35">
        <v>14.6</v>
      </c>
      <c r="K22" s="35">
        <v>14.6</v>
      </c>
      <c r="L22" s="79">
        <v>14.7</v>
      </c>
      <c r="M22" s="5"/>
    </row>
    <row r="23" spans="1:13" ht="12.75">
      <c r="A23" s="77" t="s">
        <v>123</v>
      </c>
      <c r="B23" s="7" t="s">
        <v>7</v>
      </c>
      <c r="C23" s="8">
        <v>7</v>
      </c>
      <c r="D23" s="8">
        <v>2</v>
      </c>
      <c r="E23" s="9">
        <v>4219900</v>
      </c>
      <c r="F23" s="10">
        <v>244</v>
      </c>
      <c r="G23" s="76">
        <v>340</v>
      </c>
      <c r="H23" s="35">
        <f t="shared" si="0"/>
        <v>421</v>
      </c>
      <c r="I23" s="35">
        <v>0</v>
      </c>
      <c r="J23" s="35">
        <v>0</v>
      </c>
      <c r="K23" s="35">
        <v>0</v>
      </c>
      <c r="L23" s="35">
        <v>421</v>
      </c>
      <c r="M23" s="5"/>
    </row>
    <row r="24" spans="1:13" ht="13.5" thickBot="1">
      <c r="A24" s="75" t="s">
        <v>36</v>
      </c>
      <c r="B24" s="134" t="s">
        <v>7</v>
      </c>
      <c r="C24" s="135">
        <v>7</v>
      </c>
      <c r="D24" s="135">
        <v>2</v>
      </c>
      <c r="E24" s="132">
        <v>4361200</v>
      </c>
      <c r="F24" s="133">
        <v>244</v>
      </c>
      <c r="G24" s="76">
        <v>340</v>
      </c>
      <c r="H24" s="131">
        <f t="shared" si="0"/>
        <v>321.977</v>
      </c>
      <c r="I24" s="131">
        <v>80.494</v>
      </c>
      <c r="J24" s="131">
        <v>80.494</v>
      </c>
      <c r="K24" s="131">
        <v>80.494</v>
      </c>
      <c r="L24" s="136">
        <v>80.495</v>
      </c>
      <c r="M24" s="5"/>
    </row>
    <row r="25" spans="1:13" s="137" customFormat="1" ht="13.5" thickBot="1">
      <c r="A25" s="146" t="s">
        <v>119</v>
      </c>
      <c r="B25" s="160"/>
      <c r="C25" s="161"/>
      <c r="D25" s="161"/>
      <c r="E25" s="162"/>
      <c r="F25" s="163"/>
      <c r="G25" s="147"/>
      <c r="H25" s="148">
        <f>H26</f>
        <v>24</v>
      </c>
      <c r="I25" s="148">
        <f>I26</f>
        <v>24</v>
      </c>
      <c r="J25" s="148">
        <f>J26</f>
        <v>0</v>
      </c>
      <c r="K25" s="148">
        <f>K26</f>
        <v>0</v>
      </c>
      <c r="L25" s="164">
        <f>L26</f>
        <v>0</v>
      </c>
      <c r="M25" s="38"/>
    </row>
    <row r="26" spans="1:13" ht="13.5" thickBot="1">
      <c r="A26" s="142" t="s">
        <v>31</v>
      </c>
      <c r="B26" s="108" t="s">
        <v>7</v>
      </c>
      <c r="C26" s="109">
        <v>7</v>
      </c>
      <c r="D26" s="109">
        <v>2</v>
      </c>
      <c r="E26" s="110">
        <v>4219900</v>
      </c>
      <c r="F26" s="111">
        <v>321</v>
      </c>
      <c r="G26" s="102">
        <v>262</v>
      </c>
      <c r="H26" s="73">
        <v>24</v>
      </c>
      <c r="I26" s="73">
        <v>24</v>
      </c>
      <c r="J26" s="73"/>
      <c r="K26" s="73"/>
      <c r="L26" s="159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2:7" s="157" customFormat="1" ht="15.75">
      <c r="B28" s="158"/>
      <c r="C28" s="158"/>
      <c r="D28" s="158"/>
      <c r="E28" s="158"/>
      <c r="F28" s="165"/>
      <c r="G28" s="158"/>
    </row>
    <row r="29" spans="2:7" s="157" customFormat="1" ht="15.75">
      <c r="B29" s="158"/>
      <c r="C29" s="158"/>
      <c r="D29" s="158"/>
      <c r="E29" s="158"/>
      <c r="F29" s="165"/>
      <c r="G29" s="158"/>
    </row>
    <row r="30" spans="1:9" s="157" customFormat="1" ht="15.75">
      <c r="A30" s="155" t="s">
        <v>121</v>
      </c>
      <c r="B30" s="156"/>
      <c r="C30" s="156"/>
      <c r="D30" s="155"/>
      <c r="E30" s="156"/>
      <c r="F30" s="166"/>
      <c r="G30" s="155" t="s">
        <v>38</v>
      </c>
      <c r="H30" s="155"/>
      <c r="I30" s="155"/>
    </row>
    <row r="31" spans="2:7" s="157" customFormat="1" ht="15.75">
      <c r="B31" s="158"/>
      <c r="C31" s="158"/>
      <c r="D31" s="158"/>
      <c r="E31" s="158"/>
      <c r="F31" s="165"/>
      <c r="G31" s="158"/>
    </row>
    <row r="32" spans="2:7" s="157" customFormat="1" ht="15.75">
      <c r="B32" s="158"/>
      <c r="C32" s="158"/>
      <c r="D32" s="158"/>
      <c r="E32" s="158"/>
      <c r="F32" s="165"/>
      <c r="G32" s="158"/>
    </row>
    <row r="33" spans="1:8" s="157" customFormat="1" ht="15.75">
      <c r="A33" s="155" t="s">
        <v>118</v>
      </c>
      <c r="B33" s="158"/>
      <c r="C33" s="158"/>
      <c r="D33" s="158"/>
      <c r="E33" s="158"/>
      <c r="F33" s="165"/>
      <c r="G33" s="575" t="s">
        <v>78</v>
      </c>
      <c r="H33" s="575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2:7" s="157" customFormat="1" ht="15.75">
      <c r="B39" s="158"/>
      <c r="C39" s="158"/>
      <c r="D39" s="158"/>
      <c r="E39" s="158"/>
      <c r="F39" s="165"/>
      <c r="G39" s="158"/>
    </row>
    <row r="40" spans="2:7" s="157" customFormat="1" ht="15.75">
      <c r="B40" s="158"/>
      <c r="C40" s="158"/>
      <c r="D40" s="158"/>
      <c r="E40" s="158"/>
      <c r="F40" s="165"/>
      <c r="G40" s="158"/>
    </row>
    <row r="41" spans="2:7" s="157" customFormat="1" ht="15.75">
      <c r="B41" s="158"/>
      <c r="C41" s="158"/>
      <c r="D41" s="158"/>
      <c r="E41" s="158"/>
      <c r="F41" s="165"/>
      <c r="G41" s="158"/>
    </row>
    <row r="42" spans="2:7" s="157" customFormat="1" ht="15.75">
      <c r="B42" s="158"/>
      <c r="C42" s="158"/>
      <c r="D42" s="158"/>
      <c r="E42" s="158"/>
      <c r="F42" s="165"/>
      <c r="G42" s="158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</sheetData>
  <sheetProtection/>
  <mergeCells count="4">
    <mergeCell ref="A4:L4"/>
    <mergeCell ref="A5:L5"/>
    <mergeCell ref="A6:L6"/>
    <mergeCell ref="G33:H3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M1:AC103"/>
  <sheetViews>
    <sheetView zoomScalePageLayoutView="0" workbookViewId="0" topLeftCell="M1">
      <selection activeCell="T22" sqref="T22:T23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29.00390625" style="1" customWidth="1"/>
    <col min="14" max="14" width="3.625" style="1" customWidth="1"/>
    <col min="15" max="16" width="3.25390625" style="1" bestFit="1" customWidth="1"/>
    <col min="17" max="17" width="7.875" style="1" customWidth="1"/>
    <col min="18" max="18" width="4.125" style="1" customWidth="1"/>
    <col min="19" max="19" width="5.00390625" style="2" customWidth="1"/>
    <col min="20" max="20" width="10.625" style="1" customWidth="1"/>
    <col min="21" max="21" width="8.75390625" style="1" customWidth="1"/>
    <col min="22" max="22" width="9.125" style="1" customWidth="1"/>
    <col min="23" max="23" width="8.25390625" style="3" customWidth="1"/>
    <col min="24" max="24" width="8.12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4:24" ht="86.25" customHeight="1">
      <c r="N1" s="123"/>
      <c r="O1" s="123"/>
      <c r="P1" s="123"/>
      <c r="Q1" s="615" t="s">
        <v>130</v>
      </c>
      <c r="R1" s="615"/>
      <c r="S1" s="615"/>
      <c r="T1" s="615"/>
      <c r="U1" s="615"/>
      <c r="V1" s="615"/>
      <c r="W1" s="615"/>
      <c r="X1" s="615"/>
    </row>
    <row r="2" spans="19:24" s="126" customFormat="1" ht="11.25">
      <c r="S2" s="127"/>
      <c r="T2" s="128" t="s">
        <v>17</v>
      </c>
      <c r="U2" s="127"/>
      <c r="V2" s="127"/>
      <c r="W2" s="127"/>
      <c r="X2" s="127"/>
    </row>
    <row r="3" spans="13:24" ht="12.75">
      <c r="M3" s="3"/>
      <c r="N3" s="3"/>
      <c r="O3" s="3"/>
      <c r="P3" s="3"/>
      <c r="Q3" s="3"/>
      <c r="R3" s="3"/>
      <c r="S3"/>
      <c r="T3"/>
      <c r="U3"/>
      <c r="V3"/>
      <c r="W3"/>
      <c r="X3"/>
    </row>
    <row r="4" spans="13:24" ht="12.75">
      <c r="M4" s="3"/>
      <c r="N4" s="3"/>
      <c r="O4" s="3"/>
      <c r="P4" s="3"/>
      <c r="Q4" s="120" t="s">
        <v>67</v>
      </c>
      <c r="R4" s="3"/>
      <c r="S4" s="3"/>
      <c r="T4" s="122"/>
      <c r="U4" s="123"/>
      <c r="V4" s="622">
        <f>T22+T23</f>
        <v>20846.54584</v>
      </c>
      <c r="W4" s="622"/>
      <c r="X4" s="622"/>
    </row>
    <row r="5" spans="17:24" ht="28.5" customHeight="1">
      <c r="Q5" s="623" t="s">
        <v>129</v>
      </c>
      <c r="R5" s="623"/>
      <c r="S5" s="623"/>
      <c r="T5" s="623"/>
      <c r="U5" s="623"/>
      <c r="V5" s="623"/>
      <c r="W5" s="623"/>
      <c r="X5" s="623"/>
    </row>
    <row r="6" spans="13:24" ht="12.75"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3:24" ht="12.75">
      <c r="M7" s="3"/>
      <c r="N7" s="3"/>
      <c r="O7" s="3"/>
      <c r="P7" s="3"/>
      <c r="Q7" s="3"/>
      <c r="R7" s="3"/>
      <c r="S7"/>
      <c r="T7"/>
      <c r="U7"/>
      <c r="V7"/>
      <c r="W7"/>
      <c r="X7"/>
    </row>
    <row r="8" spans="13:24" ht="12.75">
      <c r="M8" s="3"/>
      <c r="N8" s="3"/>
      <c r="O8" s="3"/>
      <c r="P8" s="3"/>
      <c r="Q8" s="3"/>
      <c r="R8" s="3"/>
      <c r="S8" s="618" t="s">
        <v>18</v>
      </c>
      <c r="T8" s="618"/>
      <c r="U8" s="618"/>
      <c r="V8" s="618"/>
      <c r="W8" s="618"/>
      <c r="X8" s="618"/>
    </row>
    <row r="9" spans="13:24" ht="22.5" customHeight="1">
      <c r="M9" s="619" t="s">
        <v>117</v>
      </c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3:24" ht="21" customHeight="1">
      <c r="M10" s="3"/>
      <c r="N10" s="3"/>
      <c r="O10" s="3"/>
      <c r="P10" s="3"/>
      <c r="Q10" s="3"/>
      <c r="R10" s="3"/>
      <c r="S10" s="43"/>
      <c r="T10" s="43"/>
      <c r="U10" s="43"/>
      <c r="V10" s="43"/>
      <c r="W10" s="43"/>
      <c r="X10" s="44"/>
    </row>
    <row r="11" spans="13:19" ht="15.75" customHeight="1">
      <c r="M11" t="s">
        <v>20</v>
      </c>
      <c r="S11" s="45"/>
    </row>
    <row r="12" spans="13:19" ht="16.5" customHeight="1">
      <c r="M12" t="s">
        <v>21</v>
      </c>
      <c r="S12" s="45"/>
    </row>
    <row r="13" spans="13:19" ht="15" customHeight="1">
      <c r="M13" t="s">
        <v>22</v>
      </c>
      <c r="S13" s="45"/>
    </row>
    <row r="14" spans="13:19" ht="18" customHeight="1">
      <c r="M14" t="s">
        <v>23</v>
      </c>
      <c r="S14" s="45"/>
    </row>
    <row r="15" spans="13:24" ht="36.75" customHeight="1">
      <c r="M15" s="582" t="s">
        <v>116</v>
      </c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</row>
    <row r="16" spans="13:29" ht="20.25" customHeight="1">
      <c r="M16" s="580" t="s">
        <v>30</v>
      </c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64"/>
      <c r="Z16" s="64"/>
      <c r="AA16" s="64"/>
      <c r="AB16" s="64"/>
      <c r="AC16" s="64"/>
    </row>
    <row r="17" spans="13:24" ht="22.5" customHeight="1">
      <c r="M17" s="580" t="s">
        <v>127</v>
      </c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</row>
    <row r="18" spans="13:25" ht="13.5" customHeight="1" thickBot="1"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5"/>
    </row>
    <row r="19" spans="13:25" ht="24.75" thickBot="1">
      <c r="M19" s="31" t="s">
        <v>0</v>
      </c>
      <c r="N19" s="21" t="s">
        <v>1</v>
      </c>
      <c r="O19" s="21" t="s">
        <v>2</v>
      </c>
      <c r="P19" s="21" t="s">
        <v>3</v>
      </c>
      <c r="Q19" s="21" t="s">
        <v>4</v>
      </c>
      <c r="R19" s="21" t="s">
        <v>5</v>
      </c>
      <c r="S19" s="21" t="s">
        <v>6</v>
      </c>
      <c r="T19" s="21" t="s">
        <v>12</v>
      </c>
      <c r="U19" s="32" t="s">
        <v>13</v>
      </c>
      <c r="V19" s="32" t="s">
        <v>14</v>
      </c>
      <c r="W19" s="32" t="s">
        <v>15</v>
      </c>
      <c r="X19" s="40" t="s">
        <v>16</v>
      </c>
      <c r="Y19" s="5"/>
    </row>
    <row r="20" spans="13:25" ht="16.5" customHeight="1" thickBot="1">
      <c r="M20" s="34" t="s">
        <v>111</v>
      </c>
      <c r="N20" s="13" t="s">
        <v>7</v>
      </c>
      <c r="O20" s="14">
        <v>7</v>
      </c>
      <c r="P20" s="14">
        <v>2</v>
      </c>
      <c r="Q20" s="15">
        <v>0</v>
      </c>
      <c r="R20" s="16">
        <v>0</v>
      </c>
      <c r="S20" s="16"/>
      <c r="T20" s="37">
        <f>T21+T35</f>
        <v>21853.383839999995</v>
      </c>
      <c r="U20" s="37">
        <f>U21+U35</f>
        <v>5661.257</v>
      </c>
      <c r="V20" s="37">
        <f>V21+V35</f>
        <v>7387.704900000001</v>
      </c>
      <c r="W20" s="37">
        <f>W21+W35</f>
        <v>3869.55494</v>
      </c>
      <c r="X20" s="95">
        <f>X21+X35</f>
        <v>4934.867000000001</v>
      </c>
      <c r="Y20" s="5"/>
    </row>
    <row r="21" spans="13:26" ht="13.5" thickBot="1">
      <c r="M21" s="34" t="s">
        <v>120</v>
      </c>
      <c r="N21" s="13"/>
      <c r="O21" s="14"/>
      <c r="P21" s="14"/>
      <c r="Q21" s="15"/>
      <c r="R21" s="16"/>
      <c r="S21" s="16"/>
      <c r="T21" s="37">
        <f>SUM(T22:T34)</f>
        <v>21829.383839999995</v>
      </c>
      <c r="U21" s="37">
        <f>SUM(U22:U34)</f>
        <v>5637.257</v>
      </c>
      <c r="V21" s="37">
        <f>SUM(V22:V34)</f>
        <v>7387.704900000001</v>
      </c>
      <c r="W21" s="37">
        <f>SUM(W22:W34)</f>
        <v>3869.55494</v>
      </c>
      <c r="X21" s="95">
        <f>SUM(X22:X34)</f>
        <v>4934.867000000001</v>
      </c>
      <c r="Y21" s="5"/>
      <c r="Z21" s="174"/>
    </row>
    <row r="22" spans="13:25" ht="12.75">
      <c r="M22" s="58" t="s">
        <v>8</v>
      </c>
      <c r="N22" s="65" t="s">
        <v>7</v>
      </c>
      <c r="O22" s="66">
        <v>7</v>
      </c>
      <c r="P22" s="66">
        <v>2</v>
      </c>
      <c r="Q22" s="67">
        <v>1920659</v>
      </c>
      <c r="R22" s="59">
        <v>111</v>
      </c>
      <c r="S22" s="59">
        <v>211</v>
      </c>
      <c r="T22" s="167">
        <f>U22+V22+W22+X22</f>
        <v>16011.171999999999</v>
      </c>
      <c r="U22" s="60">
        <v>4224.972</v>
      </c>
      <c r="V22" s="60">
        <v>5574.97</v>
      </c>
      <c r="W22" s="60">
        <v>2874.97</v>
      </c>
      <c r="X22" s="92">
        <f>4224.97-888.71</f>
        <v>3336.26</v>
      </c>
      <c r="Y22" s="173"/>
    </row>
    <row r="23" spans="13:25" ht="12.75">
      <c r="M23" s="11" t="s">
        <v>9</v>
      </c>
      <c r="N23" s="7" t="s">
        <v>7</v>
      </c>
      <c r="O23" s="8">
        <v>7</v>
      </c>
      <c r="P23" s="8">
        <v>2</v>
      </c>
      <c r="Q23" s="9">
        <v>1920659</v>
      </c>
      <c r="R23" s="10">
        <v>111</v>
      </c>
      <c r="S23" s="10">
        <v>213</v>
      </c>
      <c r="T23" s="36">
        <f>U23+V23+W23+X23</f>
        <v>4835.37384</v>
      </c>
      <c r="U23" s="36">
        <v>1275.941</v>
      </c>
      <c r="V23" s="36">
        <v>1683.6409</v>
      </c>
      <c r="W23" s="36">
        <v>868.24094</v>
      </c>
      <c r="X23" s="114">
        <f>1275.941-268.39</f>
        <v>1007.551</v>
      </c>
      <c r="Y23" s="173"/>
    </row>
    <row r="24" spans="13:25" ht="12.75">
      <c r="M24" s="6" t="s">
        <v>29</v>
      </c>
      <c r="N24" s="7" t="s">
        <v>7</v>
      </c>
      <c r="O24" s="8">
        <v>7</v>
      </c>
      <c r="P24" s="8">
        <v>2</v>
      </c>
      <c r="Q24" s="9">
        <v>4219900</v>
      </c>
      <c r="R24" s="10">
        <v>244</v>
      </c>
      <c r="S24" s="12">
        <v>221</v>
      </c>
      <c r="T24" s="35">
        <f aca="true" t="shared" si="0" ref="T24:T34">U24+V24+W24+X24</f>
        <v>8</v>
      </c>
      <c r="U24" s="35">
        <v>2</v>
      </c>
      <c r="V24" s="35">
        <v>2</v>
      </c>
      <c r="W24" s="35">
        <v>2</v>
      </c>
      <c r="X24" s="79">
        <v>2</v>
      </c>
      <c r="Y24" s="5"/>
    </row>
    <row r="25" spans="13:25" ht="12.75">
      <c r="M25" s="6" t="s">
        <v>39</v>
      </c>
      <c r="N25" s="7" t="s">
        <v>7</v>
      </c>
      <c r="O25" s="8">
        <v>7</v>
      </c>
      <c r="P25" s="8">
        <v>2</v>
      </c>
      <c r="Q25" s="9">
        <v>4219900</v>
      </c>
      <c r="R25" s="10">
        <v>244</v>
      </c>
      <c r="S25" s="12">
        <v>223</v>
      </c>
      <c r="T25" s="35">
        <f t="shared" si="0"/>
        <v>65.5</v>
      </c>
      <c r="U25" s="35">
        <v>20</v>
      </c>
      <c r="V25" s="35">
        <v>10</v>
      </c>
      <c r="W25" s="35">
        <v>10</v>
      </c>
      <c r="X25" s="79">
        <v>25.5</v>
      </c>
      <c r="Y25" s="5"/>
    </row>
    <row r="26" spans="13:25" ht="12.75">
      <c r="M26" s="6" t="s">
        <v>108</v>
      </c>
      <c r="N26" s="7" t="s">
        <v>7</v>
      </c>
      <c r="O26" s="8">
        <v>7</v>
      </c>
      <c r="P26" s="8">
        <v>2</v>
      </c>
      <c r="Q26" s="9">
        <v>4219900</v>
      </c>
      <c r="R26" s="10">
        <v>244</v>
      </c>
      <c r="S26" s="12">
        <v>226</v>
      </c>
      <c r="T26" s="35">
        <f t="shared" si="0"/>
        <v>14.5</v>
      </c>
      <c r="U26" s="35">
        <v>0</v>
      </c>
      <c r="V26" s="35">
        <v>0</v>
      </c>
      <c r="W26" s="35">
        <v>0</v>
      </c>
      <c r="X26" s="79">
        <v>14.5</v>
      </c>
      <c r="Y26" s="5"/>
    </row>
    <row r="27" spans="13:25" ht="12.75">
      <c r="M27" s="6" t="s">
        <v>31</v>
      </c>
      <c r="N27" s="7" t="s">
        <v>7</v>
      </c>
      <c r="O27" s="8">
        <v>7</v>
      </c>
      <c r="P27" s="8">
        <v>2</v>
      </c>
      <c r="Q27" s="9">
        <v>4219900</v>
      </c>
      <c r="R27" s="10">
        <v>321</v>
      </c>
      <c r="S27" s="12">
        <v>262</v>
      </c>
      <c r="T27" s="35">
        <f t="shared" si="0"/>
        <v>0</v>
      </c>
      <c r="U27" s="35">
        <v>0</v>
      </c>
      <c r="V27" s="35">
        <v>0</v>
      </c>
      <c r="W27" s="35">
        <v>0</v>
      </c>
      <c r="X27" s="79">
        <v>0</v>
      </c>
      <c r="Y27" s="5"/>
    </row>
    <row r="28" spans="13:25" ht="12.75">
      <c r="M28" s="6" t="s">
        <v>54</v>
      </c>
      <c r="N28" s="7" t="s">
        <v>7</v>
      </c>
      <c r="O28" s="8">
        <v>7</v>
      </c>
      <c r="P28" s="8">
        <v>2</v>
      </c>
      <c r="Q28" s="9">
        <v>4219900</v>
      </c>
      <c r="R28" s="10">
        <v>851</v>
      </c>
      <c r="S28" s="12">
        <v>290</v>
      </c>
      <c r="T28" s="36">
        <f t="shared" si="0"/>
        <v>10.1</v>
      </c>
      <c r="U28" s="35">
        <v>0</v>
      </c>
      <c r="V28" s="35">
        <v>0</v>
      </c>
      <c r="W28" s="35">
        <v>0</v>
      </c>
      <c r="X28" s="79">
        <v>10.1</v>
      </c>
      <c r="Y28" s="5"/>
    </row>
    <row r="29" spans="13:25" ht="12.75">
      <c r="M29" s="6" t="s">
        <v>93</v>
      </c>
      <c r="N29" s="7" t="s">
        <v>7</v>
      </c>
      <c r="O29" s="8">
        <v>7</v>
      </c>
      <c r="P29" s="8">
        <v>2</v>
      </c>
      <c r="Q29" s="9">
        <v>4219900</v>
      </c>
      <c r="R29" s="10">
        <v>851</v>
      </c>
      <c r="S29" s="12">
        <v>290</v>
      </c>
      <c r="T29" s="36">
        <f t="shared" si="0"/>
        <v>3.511</v>
      </c>
      <c r="U29" s="35">
        <v>0</v>
      </c>
      <c r="V29" s="35">
        <v>0</v>
      </c>
      <c r="W29" s="35">
        <v>0</v>
      </c>
      <c r="X29" s="114">
        <v>3.511</v>
      </c>
      <c r="Y29" s="5"/>
    </row>
    <row r="30" spans="13:25" ht="12.75">
      <c r="M30" s="6" t="s">
        <v>42</v>
      </c>
      <c r="N30" s="7" t="s">
        <v>7</v>
      </c>
      <c r="O30" s="8">
        <v>7</v>
      </c>
      <c r="P30" s="8">
        <v>2</v>
      </c>
      <c r="Q30" s="9">
        <v>4219900</v>
      </c>
      <c r="R30" s="10">
        <v>852</v>
      </c>
      <c r="S30" s="12">
        <v>290</v>
      </c>
      <c r="T30" s="36">
        <f t="shared" si="0"/>
        <v>2.75</v>
      </c>
      <c r="U30" s="35">
        <v>0</v>
      </c>
      <c r="V30" s="36">
        <v>2.75</v>
      </c>
      <c r="W30" s="35">
        <v>0</v>
      </c>
      <c r="X30" s="114">
        <v>0</v>
      </c>
      <c r="Y30" s="5"/>
    </row>
    <row r="31" spans="13:25" ht="12.75">
      <c r="M31" s="6" t="s">
        <v>94</v>
      </c>
      <c r="N31" s="7" t="s">
        <v>7</v>
      </c>
      <c r="O31" s="8">
        <v>7</v>
      </c>
      <c r="P31" s="8">
        <v>2</v>
      </c>
      <c r="Q31" s="9">
        <v>1920659</v>
      </c>
      <c r="R31" s="10">
        <v>244</v>
      </c>
      <c r="S31" s="12">
        <v>310</v>
      </c>
      <c r="T31" s="35">
        <f t="shared" si="0"/>
        <v>77</v>
      </c>
      <c r="U31" s="129">
        <v>19.25</v>
      </c>
      <c r="V31" s="129">
        <v>19.25</v>
      </c>
      <c r="W31" s="129">
        <v>19.25</v>
      </c>
      <c r="X31" s="130">
        <v>19.25</v>
      </c>
      <c r="Y31" s="5"/>
    </row>
    <row r="32" spans="13:25" ht="12.75">
      <c r="M32" s="80" t="s">
        <v>35</v>
      </c>
      <c r="N32" s="7" t="s">
        <v>7</v>
      </c>
      <c r="O32" s="8">
        <v>7</v>
      </c>
      <c r="P32" s="8">
        <v>2</v>
      </c>
      <c r="Q32" s="9">
        <v>1920659</v>
      </c>
      <c r="R32" s="10">
        <v>244</v>
      </c>
      <c r="S32" s="12">
        <v>340</v>
      </c>
      <c r="T32" s="35">
        <f t="shared" si="0"/>
        <v>58.5</v>
      </c>
      <c r="U32" s="35">
        <v>14.6</v>
      </c>
      <c r="V32" s="35">
        <v>14.6</v>
      </c>
      <c r="W32" s="35">
        <v>14.6</v>
      </c>
      <c r="X32" s="79">
        <v>14.7</v>
      </c>
      <c r="Y32" s="5"/>
    </row>
    <row r="33" spans="13:25" ht="12.75">
      <c r="M33" s="77" t="s">
        <v>123</v>
      </c>
      <c r="N33" s="7" t="s">
        <v>7</v>
      </c>
      <c r="O33" s="8">
        <v>7</v>
      </c>
      <c r="P33" s="8">
        <v>2</v>
      </c>
      <c r="Q33" s="9">
        <v>4219900</v>
      </c>
      <c r="R33" s="10">
        <v>244</v>
      </c>
      <c r="S33" s="76">
        <v>340</v>
      </c>
      <c r="T33" s="35">
        <f t="shared" si="0"/>
        <v>421</v>
      </c>
      <c r="U33" s="35">
        <v>0</v>
      </c>
      <c r="V33" s="35">
        <v>0</v>
      </c>
      <c r="W33" s="35">
        <v>0</v>
      </c>
      <c r="X33" s="79">
        <v>421</v>
      </c>
      <c r="Y33" s="5"/>
    </row>
    <row r="34" spans="13:25" ht="13.5" thickBot="1">
      <c r="M34" s="75" t="s">
        <v>36</v>
      </c>
      <c r="N34" s="134" t="s">
        <v>7</v>
      </c>
      <c r="O34" s="135">
        <v>7</v>
      </c>
      <c r="P34" s="135">
        <v>2</v>
      </c>
      <c r="Q34" s="132">
        <v>4361200</v>
      </c>
      <c r="R34" s="133">
        <v>244</v>
      </c>
      <c r="S34" s="76">
        <v>340</v>
      </c>
      <c r="T34" s="131">
        <f t="shared" si="0"/>
        <v>321.977</v>
      </c>
      <c r="U34" s="131">
        <v>80.494</v>
      </c>
      <c r="V34" s="131">
        <v>80.494</v>
      </c>
      <c r="W34" s="131">
        <v>80.494</v>
      </c>
      <c r="X34" s="136">
        <v>80.495</v>
      </c>
      <c r="Y34" s="5"/>
    </row>
    <row r="35" spans="13:25" ht="13.5" thickBot="1">
      <c r="M35" s="146" t="s">
        <v>119</v>
      </c>
      <c r="N35" s="160"/>
      <c r="O35" s="161"/>
      <c r="P35" s="161"/>
      <c r="Q35" s="162"/>
      <c r="R35" s="163"/>
      <c r="S35" s="147"/>
      <c r="T35" s="148">
        <f>T36</f>
        <v>24</v>
      </c>
      <c r="U35" s="148">
        <f>U36</f>
        <v>24</v>
      </c>
      <c r="V35" s="148">
        <f>V36</f>
        <v>0</v>
      </c>
      <c r="W35" s="148">
        <f>W36</f>
        <v>0</v>
      </c>
      <c r="X35" s="164">
        <f>X36</f>
        <v>0</v>
      </c>
      <c r="Y35" s="5"/>
    </row>
    <row r="36" spans="13:25" ht="13.5" thickBot="1">
      <c r="M36" s="168" t="s">
        <v>31</v>
      </c>
      <c r="N36" s="169"/>
      <c r="O36" s="169"/>
      <c r="P36" s="169"/>
      <c r="Q36" s="169"/>
      <c r="R36" s="169"/>
      <c r="S36" s="61">
        <v>262</v>
      </c>
      <c r="T36" s="97">
        <f>U36+V36+W36+X36</f>
        <v>24</v>
      </c>
      <c r="U36" s="97">
        <v>24</v>
      </c>
      <c r="V36" s="170"/>
      <c r="W36" s="171"/>
      <c r="X36" s="172"/>
      <c r="Y36" s="5"/>
    </row>
    <row r="37" spans="13:22" s="5" customFormat="1" ht="24" customHeight="1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157" customFormat="1" ht="15.75">
      <c r="M40" s="155" t="s">
        <v>121</v>
      </c>
      <c r="N40" s="155"/>
      <c r="O40" s="155"/>
      <c r="P40" s="155"/>
      <c r="Q40" s="155"/>
      <c r="R40" s="155"/>
      <c r="S40" s="156"/>
      <c r="T40" s="156"/>
      <c r="U40" s="155" t="s">
        <v>38</v>
      </c>
      <c r="V40" s="156"/>
    </row>
    <row r="41" s="157" customFormat="1" ht="15.75">
      <c r="S41" s="158"/>
    </row>
    <row r="42" spans="13:22" s="157" customFormat="1" ht="15.75">
      <c r="M42" s="155" t="s">
        <v>118</v>
      </c>
      <c r="N42" s="155"/>
      <c r="O42" s="155"/>
      <c r="P42" s="155"/>
      <c r="Q42" s="155"/>
      <c r="R42" s="155"/>
      <c r="S42" s="158"/>
      <c r="U42" s="575" t="s">
        <v>78</v>
      </c>
      <c r="V42" s="575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  <row r="97" spans="13:22" s="5" customFormat="1" ht="12.75">
      <c r="M97" s="1"/>
      <c r="N97" s="1"/>
      <c r="O97" s="1"/>
      <c r="P97" s="1"/>
      <c r="Q97" s="1"/>
      <c r="R97" s="1"/>
      <c r="S97" s="2"/>
      <c r="T97" s="1"/>
      <c r="U97" s="1"/>
      <c r="V97" s="1"/>
    </row>
    <row r="98" spans="13:22" s="5" customFormat="1" ht="12.75">
      <c r="M98" s="1"/>
      <c r="N98" s="1"/>
      <c r="O98" s="1"/>
      <c r="P98" s="1"/>
      <c r="Q98" s="1"/>
      <c r="R98" s="1"/>
      <c r="S98" s="2"/>
      <c r="T98" s="1"/>
      <c r="U98" s="1"/>
      <c r="V98" s="1"/>
    </row>
    <row r="99" spans="13:22" s="5" customFormat="1" ht="12.75">
      <c r="M99" s="1"/>
      <c r="N99" s="1"/>
      <c r="O99" s="1"/>
      <c r="P99" s="1"/>
      <c r="Q99" s="1"/>
      <c r="R99" s="1"/>
      <c r="S99" s="2"/>
      <c r="T99" s="1"/>
      <c r="U99" s="1"/>
      <c r="V99" s="1"/>
    </row>
    <row r="100" spans="13:22" s="5" customFormat="1" ht="12.75">
      <c r="M100" s="1"/>
      <c r="N100" s="1"/>
      <c r="O100" s="1"/>
      <c r="P100" s="1"/>
      <c r="Q100" s="1"/>
      <c r="R100" s="1"/>
      <c r="S100" s="2"/>
      <c r="T100" s="1"/>
      <c r="U100" s="1"/>
      <c r="V100" s="1"/>
    </row>
    <row r="101" spans="13:22" s="5" customFormat="1" ht="12.75">
      <c r="M101" s="1"/>
      <c r="N101" s="1"/>
      <c r="O101" s="1"/>
      <c r="P101" s="1"/>
      <c r="Q101" s="1"/>
      <c r="R101" s="1"/>
      <c r="S101" s="2"/>
      <c r="T101" s="1"/>
      <c r="U101" s="1"/>
      <c r="V101" s="1"/>
    </row>
    <row r="102" spans="13:22" s="5" customFormat="1" ht="12.75">
      <c r="M102" s="1"/>
      <c r="N102" s="1"/>
      <c r="O102" s="1"/>
      <c r="P102" s="1"/>
      <c r="Q102" s="1"/>
      <c r="R102" s="1"/>
      <c r="S102" s="2"/>
      <c r="T102" s="1"/>
      <c r="U102" s="1"/>
      <c r="V102" s="1"/>
    </row>
    <row r="103" spans="13:22" s="5" customFormat="1" ht="12.75">
      <c r="M103" s="1"/>
      <c r="N103" s="1"/>
      <c r="O103" s="1"/>
      <c r="P103" s="1"/>
      <c r="Q103" s="1"/>
      <c r="R103" s="1"/>
      <c r="S103" s="2"/>
      <c r="T103" s="1"/>
      <c r="U103" s="1"/>
      <c r="V103" s="1"/>
    </row>
  </sheetData>
  <sheetProtection/>
  <mergeCells count="10">
    <mergeCell ref="M18:X18"/>
    <mergeCell ref="U42:V42"/>
    <mergeCell ref="M9:X9"/>
    <mergeCell ref="M15:X15"/>
    <mergeCell ref="Q1:X1"/>
    <mergeCell ref="V4:X4"/>
    <mergeCell ref="Q5:X5"/>
    <mergeCell ref="S8:X8"/>
    <mergeCell ref="M16:X16"/>
    <mergeCell ref="M17:X17"/>
  </mergeCells>
  <printOptions/>
  <pageMargins left="0.3937007874015748" right="0" top="0" bottom="0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M73"/>
  <sheetViews>
    <sheetView zoomScalePageLayoutView="0" workbookViewId="0" topLeftCell="A1">
      <selection activeCell="A9" sqref="A9:L9"/>
    </sheetView>
  </sheetViews>
  <sheetFormatPr defaultColWidth="9.00390625" defaultRowHeight="12.75"/>
  <cols>
    <col min="1" max="1" width="29.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7.25390625" style="2" customWidth="1"/>
    <col min="6" max="6" width="5.00390625" style="99" customWidth="1"/>
    <col min="7" max="7" width="4.375" style="2" customWidth="1"/>
    <col min="8" max="8" width="10.125" style="1" customWidth="1"/>
    <col min="9" max="9" width="9.25390625" style="1" customWidth="1"/>
    <col min="10" max="10" width="9.625" style="1" customWidth="1"/>
    <col min="11" max="12" width="9.25390625" style="3" customWidth="1"/>
    <col min="13" max="16384" width="9.125" style="3" customWidth="1"/>
  </cols>
  <sheetData>
    <row r="4" spans="1:12" ht="18.75">
      <c r="A4" s="582" t="s">
        <v>91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2" ht="16.5">
      <c r="A5" s="620" t="s">
        <v>30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6.5">
      <c r="A6" s="580" t="s">
        <v>124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0:12" ht="12.75">
      <c r="J7" s="4"/>
      <c r="L7" s="125" t="s">
        <v>84</v>
      </c>
    </row>
    <row r="8" spans="1:13" ht="5.25" customHeight="1" thickBot="1">
      <c r="A8" s="22"/>
      <c r="B8" s="23"/>
      <c r="C8" s="24"/>
      <c r="D8" s="24"/>
      <c r="E8" s="25"/>
      <c r="F8" s="26"/>
      <c r="G8" s="27"/>
      <c r="H8" s="28"/>
      <c r="I8" s="28"/>
      <c r="J8" s="28"/>
      <c r="K8" s="29"/>
      <c r="L8" s="30"/>
      <c r="M8" s="5"/>
    </row>
    <row r="9" spans="1:13" ht="24.75" thickBot="1">
      <c r="A9" s="3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12</v>
      </c>
      <c r="I9" s="32" t="s">
        <v>13</v>
      </c>
      <c r="J9" s="32" t="s">
        <v>14</v>
      </c>
      <c r="K9" s="32" t="s">
        <v>15</v>
      </c>
      <c r="L9" s="40" t="s">
        <v>16</v>
      </c>
      <c r="M9" s="5"/>
    </row>
    <row r="10" spans="1:13" ht="18" customHeight="1" thickBot="1">
      <c r="A10" s="34" t="s">
        <v>111</v>
      </c>
      <c r="B10" s="13" t="s">
        <v>7</v>
      </c>
      <c r="C10" s="14">
        <v>7</v>
      </c>
      <c r="D10" s="14">
        <v>2</v>
      </c>
      <c r="E10" s="15">
        <v>0</v>
      </c>
      <c r="F10" s="16">
        <v>0</v>
      </c>
      <c r="G10" s="16"/>
      <c r="H10" s="37">
        <f>SUM(H11+H26)</f>
        <v>23013.483839999994</v>
      </c>
      <c r="I10" s="37">
        <f>SUM(I11+I26)</f>
        <v>5667.768</v>
      </c>
      <c r="J10" s="37">
        <f>SUM(J12:J26)</f>
        <v>7387.704900000001</v>
      </c>
      <c r="K10" s="37">
        <f>SUM(K12:K26)</f>
        <v>3869.55494</v>
      </c>
      <c r="L10" s="95">
        <f>SUM(L12:L26)</f>
        <v>6088.456</v>
      </c>
      <c r="M10" s="5"/>
    </row>
    <row r="11" spans="1:13" ht="18" customHeight="1" thickBot="1">
      <c r="A11" s="34" t="s">
        <v>120</v>
      </c>
      <c r="B11" s="13"/>
      <c r="C11" s="14"/>
      <c r="D11" s="14"/>
      <c r="E11" s="15"/>
      <c r="F11" s="16"/>
      <c r="G11" s="16"/>
      <c r="H11" s="37">
        <f>SUM(H12:H24)</f>
        <v>22989.483839999994</v>
      </c>
      <c r="I11" s="37">
        <f>SUM(I12:I24)</f>
        <v>5643.768</v>
      </c>
      <c r="J11" s="37">
        <f>SUM(J12:J24)</f>
        <v>7387.704900000001</v>
      </c>
      <c r="K11" s="37">
        <f>SUM(K12:K24)</f>
        <v>3869.55494</v>
      </c>
      <c r="L11" s="95">
        <f>SUM(L12:L24)</f>
        <v>6088.456</v>
      </c>
      <c r="M11" s="5"/>
    </row>
    <row r="12" spans="1:13" ht="12.75">
      <c r="A12" s="58" t="s">
        <v>8</v>
      </c>
      <c r="B12" s="65" t="s">
        <v>7</v>
      </c>
      <c r="C12" s="66">
        <v>7</v>
      </c>
      <c r="D12" s="66">
        <v>2</v>
      </c>
      <c r="E12" s="67">
        <v>1920659</v>
      </c>
      <c r="F12" s="59">
        <v>111</v>
      </c>
      <c r="G12" s="59">
        <v>211</v>
      </c>
      <c r="H12" s="167">
        <f>I12+J12+K12+L12</f>
        <v>16899.881999999998</v>
      </c>
      <c r="I12" s="60">
        <v>4224.972</v>
      </c>
      <c r="J12" s="60">
        <v>5574.97</v>
      </c>
      <c r="K12" s="60">
        <v>2874.97</v>
      </c>
      <c r="L12" s="92">
        <v>4224.97</v>
      </c>
      <c r="M12" s="5"/>
    </row>
    <row r="13" spans="1:13" ht="12.75">
      <c r="A13" s="11" t="s">
        <v>9</v>
      </c>
      <c r="B13" s="7" t="s">
        <v>7</v>
      </c>
      <c r="C13" s="8">
        <v>7</v>
      </c>
      <c r="D13" s="8">
        <v>2</v>
      </c>
      <c r="E13" s="9">
        <v>1920659</v>
      </c>
      <c r="F13" s="10">
        <v>111</v>
      </c>
      <c r="G13" s="10">
        <v>213</v>
      </c>
      <c r="H13" s="36">
        <f>I13+J13+K13+L13</f>
        <v>5103.7638400000005</v>
      </c>
      <c r="I13" s="36">
        <v>1275.941</v>
      </c>
      <c r="J13" s="36">
        <v>1683.6409</v>
      </c>
      <c r="K13" s="36">
        <v>868.24094</v>
      </c>
      <c r="L13" s="114">
        <v>1275.941</v>
      </c>
      <c r="M13" s="5"/>
    </row>
    <row r="14" spans="1:13" ht="12.75">
      <c r="A14" s="6" t="s">
        <v>29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221</v>
      </c>
      <c r="H14" s="35">
        <f aca="true" t="shared" si="0" ref="H14:H24">I14+J14+K14+L14</f>
        <v>8</v>
      </c>
      <c r="I14" s="35">
        <v>2</v>
      </c>
      <c r="J14" s="35">
        <v>2</v>
      </c>
      <c r="K14" s="35">
        <v>2</v>
      </c>
      <c r="L14" s="79">
        <v>2</v>
      </c>
      <c r="M14" s="5"/>
    </row>
    <row r="15" spans="1:13" ht="12.75">
      <c r="A15" s="6" t="s">
        <v>39</v>
      </c>
      <c r="B15" s="7" t="s">
        <v>7</v>
      </c>
      <c r="C15" s="8">
        <v>7</v>
      </c>
      <c r="D15" s="8">
        <v>2</v>
      </c>
      <c r="E15" s="9">
        <v>4219900</v>
      </c>
      <c r="F15" s="10">
        <v>244</v>
      </c>
      <c r="G15" s="12">
        <v>223</v>
      </c>
      <c r="H15" s="35">
        <f t="shared" si="0"/>
        <v>65.5</v>
      </c>
      <c r="I15" s="35">
        <v>20</v>
      </c>
      <c r="J15" s="35">
        <v>10</v>
      </c>
      <c r="K15" s="35">
        <v>10</v>
      </c>
      <c r="L15" s="79">
        <v>25.5</v>
      </c>
      <c r="M15" s="5"/>
    </row>
    <row r="16" spans="1:13" ht="12.75">
      <c r="A16" s="6" t="s">
        <v>108</v>
      </c>
      <c r="B16" s="7" t="s">
        <v>7</v>
      </c>
      <c r="C16" s="8">
        <v>7</v>
      </c>
      <c r="D16" s="8">
        <v>2</v>
      </c>
      <c r="E16" s="9">
        <v>4219900</v>
      </c>
      <c r="F16" s="10">
        <v>244</v>
      </c>
      <c r="G16" s="12">
        <v>226</v>
      </c>
      <c r="H16" s="35">
        <f t="shared" si="0"/>
        <v>14.5</v>
      </c>
      <c r="I16" s="35">
        <v>0</v>
      </c>
      <c r="J16" s="35">
        <v>0</v>
      </c>
      <c r="K16" s="35">
        <v>0</v>
      </c>
      <c r="L16" s="79">
        <v>14.5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0</v>
      </c>
      <c r="I17" s="35">
        <v>0</v>
      </c>
      <c r="J17" s="35">
        <v>0</v>
      </c>
      <c r="K17" s="35">
        <v>0</v>
      </c>
      <c r="L17" s="79">
        <v>0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2">
        <v>290</v>
      </c>
      <c r="H18" s="36">
        <f t="shared" si="0"/>
        <v>10.1</v>
      </c>
      <c r="I18" s="35">
        <v>0</v>
      </c>
      <c r="J18" s="35">
        <v>0</v>
      </c>
      <c r="K18" s="35">
        <v>0</v>
      </c>
      <c r="L18" s="79">
        <v>10.1</v>
      </c>
      <c r="M18" s="5"/>
    </row>
    <row r="19" spans="1:13" ht="12.75">
      <c r="A19" s="6" t="s">
        <v>93</v>
      </c>
      <c r="B19" s="7" t="s">
        <v>7</v>
      </c>
      <c r="C19" s="8">
        <v>7</v>
      </c>
      <c r="D19" s="8">
        <v>2</v>
      </c>
      <c r="E19" s="9">
        <v>4219900</v>
      </c>
      <c r="F19" s="10">
        <v>851</v>
      </c>
      <c r="G19" s="12">
        <v>290</v>
      </c>
      <c r="H19" s="36">
        <f t="shared" si="0"/>
        <v>6.511</v>
      </c>
      <c r="I19" s="36">
        <v>6.511</v>
      </c>
      <c r="J19" s="35">
        <v>0</v>
      </c>
      <c r="K19" s="35">
        <v>0</v>
      </c>
      <c r="L19" s="114">
        <v>0</v>
      </c>
      <c r="M19" s="5"/>
    </row>
    <row r="20" spans="1:13" ht="12.75">
      <c r="A20" s="6" t="s">
        <v>42</v>
      </c>
      <c r="B20" s="7" t="s">
        <v>7</v>
      </c>
      <c r="C20" s="8">
        <v>7</v>
      </c>
      <c r="D20" s="8">
        <v>2</v>
      </c>
      <c r="E20" s="9">
        <v>4219900</v>
      </c>
      <c r="F20" s="10">
        <v>852</v>
      </c>
      <c r="G20" s="12">
        <v>290</v>
      </c>
      <c r="H20" s="36">
        <f t="shared" si="0"/>
        <v>2.75</v>
      </c>
      <c r="I20" s="35">
        <v>0</v>
      </c>
      <c r="J20" s="36">
        <v>2.75</v>
      </c>
      <c r="K20" s="35">
        <v>0</v>
      </c>
      <c r="L20" s="114">
        <v>0</v>
      </c>
      <c r="M20" s="5"/>
    </row>
    <row r="21" spans="1:13" ht="12.75">
      <c r="A21" s="6" t="s">
        <v>94</v>
      </c>
      <c r="B21" s="7" t="s">
        <v>7</v>
      </c>
      <c r="C21" s="8">
        <v>7</v>
      </c>
      <c r="D21" s="8">
        <v>2</v>
      </c>
      <c r="E21" s="9">
        <v>1920659</v>
      </c>
      <c r="F21" s="10">
        <v>244</v>
      </c>
      <c r="G21" s="12">
        <v>310</v>
      </c>
      <c r="H21" s="35">
        <f t="shared" si="0"/>
        <v>77</v>
      </c>
      <c r="I21" s="129">
        <v>19.25</v>
      </c>
      <c r="J21" s="129">
        <v>19.25</v>
      </c>
      <c r="K21" s="129">
        <v>19.25</v>
      </c>
      <c r="L21" s="130">
        <v>19.25</v>
      </c>
      <c r="M21" s="5"/>
    </row>
    <row r="22" spans="1:13" ht="12.75">
      <c r="A22" s="80" t="s">
        <v>35</v>
      </c>
      <c r="B22" s="7" t="s">
        <v>7</v>
      </c>
      <c r="C22" s="8">
        <v>7</v>
      </c>
      <c r="D22" s="8">
        <v>2</v>
      </c>
      <c r="E22" s="9">
        <v>1920659</v>
      </c>
      <c r="F22" s="10">
        <v>244</v>
      </c>
      <c r="G22" s="12">
        <v>340</v>
      </c>
      <c r="H22" s="35">
        <f t="shared" si="0"/>
        <v>58.5</v>
      </c>
      <c r="I22" s="35">
        <v>14.6</v>
      </c>
      <c r="J22" s="35">
        <v>14.6</v>
      </c>
      <c r="K22" s="35">
        <v>14.6</v>
      </c>
      <c r="L22" s="79">
        <v>14.7</v>
      </c>
      <c r="M22" s="5"/>
    </row>
    <row r="23" spans="1:13" ht="12.75">
      <c r="A23" s="77" t="s">
        <v>123</v>
      </c>
      <c r="B23" s="7" t="s">
        <v>7</v>
      </c>
      <c r="C23" s="8">
        <v>7</v>
      </c>
      <c r="D23" s="8">
        <v>2</v>
      </c>
      <c r="E23" s="9">
        <v>4219900</v>
      </c>
      <c r="F23" s="10">
        <v>244</v>
      </c>
      <c r="G23" s="76">
        <v>340</v>
      </c>
      <c r="H23" s="35">
        <f t="shared" si="0"/>
        <v>421</v>
      </c>
      <c r="I23" s="35">
        <v>0</v>
      </c>
      <c r="J23" s="35">
        <v>0</v>
      </c>
      <c r="K23" s="35">
        <v>0</v>
      </c>
      <c r="L23" s="35">
        <v>421</v>
      </c>
      <c r="M23" s="5"/>
    </row>
    <row r="24" spans="1:13" ht="13.5" thickBot="1">
      <c r="A24" s="75" t="s">
        <v>36</v>
      </c>
      <c r="B24" s="134" t="s">
        <v>7</v>
      </c>
      <c r="C24" s="135">
        <v>7</v>
      </c>
      <c r="D24" s="135">
        <v>2</v>
      </c>
      <c r="E24" s="132">
        <v>4361200</v>
      </c>
      <c r="F24" s="133">
        <v>244</v>
      </c>
      <c r="G24" s="76">
        <v>340</v>
      </c>
      <c r="H24" s="131">
        <f t="shared" si="0"/>
        <v>321.977</v>
      </c>
      <c r="I24" s="131">
        <v>80.494</v>
      </c>
      <c r="J24" s="131">
        <v>80.494</v>
      </c>
      <c r="K24" s="131">
        <v>80.494</v>
      </c>
      <c r="L24" s="136">
        <v>80.495</v>
      </c>
      <c r="M24" s="5"/>
    </row>
    <row r="25" spans="1:13" s="137" customFormat="1" ht="13.5" thickBot="1">
      <c r="A25" s="146" t="s">
        <v>119</v>
      </c>
      <c r="B25" s="160"/>
      <c r="C25" s="161"/>
      <c r="D25" s="161"/>
      <c r="E25" s="162"/>
      <c r="F25" s="163"/>
      <c r="G25" s="147"/>
      <c r="H25" s="148">
        <f>H26</f>
        <v>24</v>
      </c>
      <c r="I25" s="148">
        <f>I26</f>
        <v>24</v>
      </c>
      <c r="J25" s="148">
        <f>J26</f>
        <v>0</v>
      </c>
      <c r="K25" s="148">
        <f>K26</f>
        <v>0</v>
      </c>
      <c r="L25" s="164">
        <f>L26</f>
        <v>0</v>
      </c>
      <c r="M25" s="38"/>
    </row>
    <row r="26" spans="1:13" ht="13.5" thickBot="1">
      <c r="A26" s="142" t="s">
        <v>31</v>
      </c>
      <c r="B26" s="108" t="s">
        <v>7</v>
      </c>
      <c r="C26" s="109">
        <v>7</v>
      </c>
      <c r="D26" s="109">
        <v>2</v>
      </c>
      <c r="E26" s="110">
        <v>4219900</v>
      </c>
      <c r="F26" s="111">
        <v>321</v>
      </c>
      <c r="G26" s="102">
        <v>262</v>
      </c>
      <c r="H26" s="73">
        <v>24</v>
      </c>
      <c r="I26" s="73">
        <v>24</v>
      </c>
      <c r="J26" s="73"/>
      <c r="K26" s="73"/>
      <c r="L26" s="159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2:7" s="157" customFormat="1" ht="15.75">
      <c r="B28" s="158"/>
      <c r="C28" s="158"/>
      <c r="D28" s="158"/>
      <c r="E28" s="158"/>
      <c r="F28" s="165"/>
      <c r="G28" s="158"/>
    </row>
    <row r="29" spans="2:7" s="157" customFormat="1" ht="15.75">
      <c r="B29" s="158"/>
      <c r="C29" s="158"/>
      <c r="D29" s="158"/>
      <c r="E29" s="158"/>
      <c r="F29" s="165"/>
      <c r="G29" s="158"/>
    </row>
    <row r="30" spans="1:9" s="157" customFormat="1" ht="15.75">
      <c r="A30" s="155" t="s">
        <v>121</v>
      </c>
      <c r="B30" s="156"/>
      <c r="C30" s="156"/>
      <c r="D30" s="155"/>
      <c r="E30" s="156"/>
      <c r="F30" s="166"/>
      <c r="G30" s="155" t="s">
        <v>38</v>
      </c>
      <c r="H30" s="155"/>
      <c r="I30" s="155"/>
    </row>
    <row r="31" spans="2:7" s="157" customFormat="1" ht="15.75">
      <c r="B31" s="158"/>
      <c r="C31" s="158"/>
      <c r="D31" s="158"/>
      <c r="E31" s="158"/>
      <c r="F31" s="165"/>
      <c r="G31" s="158"/>
    </row>
    <row r="32" spans="2:7" s="157" customFormat="1" ht="15.75">
      <c r="B32" s="158"/>
      <c r="C32" s="158"/>
      <c r="D32" s="158"/>
      <c r="E32" s="158"/>
      <c r="F32" s="165"/>
      <c r="G32" s="158"/>
    </row>
    <row r="33" spans="1:8" s="157" customFormat="1" ht="15.75">
      <c r="A33" s="155" t="s">
        <v>118</v>
      </c>
      <c r="B33" s="158"/>
      <c r="C33" s="158"/>
      <c r="D33" s="158"/>
      <c r="E33" s="158"/>
      <c r="F33" s="165"/>
      <c r="G33" s="575" t="s">
        <v>78</v>
      </c>
      <c r="H33" s="575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2:7" s="157" customFormat="1" ht="15.75">
      <c r="B39" s="158"/>
      <c r="C39" s="158"/>
      <c r="D39" s="158"/>
      <c r="E39" s="158"/>
      <c r="F39" s="165"/>
      <c r="G39" s="158"/>
    </row>
    <row r="40" spans="2:7" s="157" customFormat="1" ht="15.75">
      <c r="B40" s="158"/>
      <c r="C40" s="158"/>
      <c r="D40" s="158"/>
      <c r="E40" s="158"/>
      <c r="F40" s="165"/>
      <c r="G40" s="158"/>
    </row>
    <row r="41" spans="2:7" s="157" customFormat="1" ht="15.75">
      <c r="B41" s="158"/>
      <c r="C41" s="158"/>
      <c r="D41" s="158"/>
      <c r="E41" s="158"/>
      <c r="F41" s="165"/>
      <c r="G41" s="158"/>
    </row>
    <row r="42" spans="2:7" s="157" customFormat="1" ht="15.75">
      <c r="B42" s="158"/>
      <c r="C42" s="158"/>
      <c r="D42" s="158"/>
      <c r="E42" s="158"/>
      <c r="F42" s="165"/>
      <c r="G42" s="158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</sheetData>
  <sheetProtection/>
  <mergeCells count="4">
    <mergeCell ref="A4:L4"/>
    <mergeCell ref="A5:L5"/>
    <mergeCell ref="A6:L6"/>
    <mergeCell ref="G33:H3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M1:AC103"/>
  <sheetViews>
    <sheetView zoomScalePageLayoutView="0" workbookViewId="0" topLeftCell="M16">
      <selection activeCell="T47" sqref="T47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29.00390625" style="1" customWidth="1"/>
    <col min="14" max="14" width="3.625" style="1" customWidth="1"/>
    <col min="15" max="16" width="3.25390625" style="1" bestFit="1" customWidth="1"/>
    <col min="17" max="17" width="7.875" style="1" customWidth="1"/>
    <col min="18" max="18" width="4.125" style="1" customWidth="1"/>
    <col min="19" max="19" width="5.00390625" style="2" customWidth="1"/>
    <col min="20" max="20" width="10.625" style="1" customWidth="1"/>
    <col min="21" max="21" width="8.75390625" style="1" customWidth="1"/>
    <col min="22" max="22" width="9.125" style="1" customWidth="1"/>
    <col min="23" max="23" width="8.25390625" style="3" customWidth="1"/>
    <col min="24" max="24" width="8.125" style="3" customWidth="1"/>
    <col min="25" max="16384" width="9.125" style="3" customWidth="1"/>
  </cols>
  <sheetData>
    <row r="1" spans="14:24" ht="86.25" customHeight="1">
      <c r="N1" s="123"/>
      <c r="O1" s="123"/>
      <c r="P1" s="123"/>
      <c r="Q1" s="615" t="s">
        <v>125</v>
      </c>
      <c r="R1" s="615"/>
      <c r="S1" s="615"/>
      <c r="T1" s="615"/>
      <c r="U1" s="615"/>
      <c r="V1" s="615"/>
      <c r="W1" s="615"/>
      <c r="X1" s="615"/>
    </row>
    <row r="2" spans="19:24" s="126" customFormat="1" ht="11.25">
      <c r="S2" s="127"/>
      <c r="T2" s="128" t="s">
        <v>17</v>
      </c>
      <c r="U2" s="127"/>
      <c r="V2" s="127"/>
      <c r="W2" s="127"/>
      <c r="X2" s="127"/>
    </row>
    <row r="3" spans="13:24" ht="12.75">
      <c r="M3" s="3"/>
      <c r="N3" s="3"/>
      <c r="O3" s="3"/>
      <c r="P3" s="3"/>
      <c r="Q3" s="3"/>
      <c r="R3" s="3"/>
      <c r="S3"/>
      <c r="T3"/>
      <c r="U3"/>
      <c r="V3"/>
      <c r="W3"/>
      <c r="X3"/>
    </row>
    <row r="4" spans="13:24" ht="12.75">
      <c r="M4" s="3"/>
      <c r="N4" s="3"/>
      <c r="O4" s="3"/>
      <c r="P4" s="3"/>
      <c r="Q4" s="120" t="s">
        <v>67</v>
      </c>
      <c r="R4" s="3"/>
      <c r="S4" s="3"/>
      <c r="T4" s="122"/>
      <c r="U4" s="123"/>
      <c r="V4" s="622">
        <f>T22+T23</f>
        <v>22003.645839999997</v>
      </c>
      <c r="W4" s="622"/>
      <c r="X4" s="622"/>
    </row>
    <row r="5" spans="17:24" ht="28.5" customHeight="1">
      <c r="Q5" s="623" t="s">
        <v>126</v>
      </c>
      <c r="R5" s="623"/>
      <c r="S5" s="623"/>
      <c r="T5" s="623"/>
      <c r="U5" s="623"/>
      <c r="V5" s="623"/>
      <c r="W5" s="623"/>
      <c r="X5" s="623"/>
    </row>
    <row r="6" spans="13:24" ht="12.75"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3:24" ht="12.75">
      <c r="M7" s="3"/>
      <c r="N7" s="3"/>
      <c r="O7" s="3"/>
      <c r="P7" s="3"/>
      <c r="Q7" s="3"/>
      <c r="R7" s="3"/>
      <c r="S7"/>
      <c r="T7"/>
      <c r="U7"/>
      <c r="V7"/>
      <c r="W7"/>
      <c r="X7"/>
    </row>
    <row r="8" spans="13:24" ht="12.75">
      <c r="M8" s="3"/>
      <c r="N8" s="3"/>
      <c r="O8" s="3"/>
      <c r="P8" s="3"/>
      <c r="Q8" s="3"/>
      <c r="R8" s="3"/>
      <c r="S8" s="618" t="s">
        <v>18</v>
      </c>
      <c r="T8" s="618"/>
      <c r="U8" s="618"/>
      <c r="V8" s="618"/>
      <c r="W8" s="618"/>
      <c r="X8" s="618"/>
    </row>
    <row r="9" spans="13:24" ht="22.5" customHeight="1">
      <c r="M9" s="619" t="s">
        <v>117</v>
      </c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3:24" ht="21" customHeight="1">
      <c r="M10" s="3"/>
      <c r="N10" s="3"/>
      <c r="O10" s="3"/>
      <c r="P10" s="3"/>
      <c r="Q10" s="3"/>
      <c r="R10" s="3"/>
      <c r="S10" s="43"/>
      <c r="T10" s="43"/>
      <c r="U10" s="43"/>
      <c r="V10" s="43"/>
      <c r="W10" s="43"/>
      <c r="X10" s="44"/>
    </row>
    <row r="11" spans="13:19" ht="15.75" customHeight="1">
      <c r="M11" t="s">
        <v>20</v>
      </c>
      <c r="S11" s="45"/>
    </row>
    <row r="12" spans="13:19" ht="16.5" customHeight="1">
      <c r="M12" t="s">
        <v>21</v>
      </c>
      <c r="S12" s="45"/>
    </row>
    <row r="13" spans="13:19" ht="15" customHeight="1">
      <c r="M13" t="s">
        <v>22</v>
      </c>
      <c r="S13" s="45"/>
    </row>
    <row r="14" spans="13:19" ht="18" customHeight="1">
      <c r="M14" t="s">
        <v>23</v>
      </c>
      <c r="S14" s="45"/>
    </row>
    <row r="15" spans="13:24" ht="36.75" customHeight="1">
      <c r="M15" s="582" t="s">
        <v>116</v>
      </c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</row>
    <row r="16" spans="13:29" ht="20.25" customHeight="1">
      <c r="M16" s="580" t="s">
        <v>30</v>
      </c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64"/>
      <c r="Z16" s="64"/>
      <c r="AA16" s="64"/>
      <c r="AB16" s="64"/>
      <c r="AC16" s="64"/>
    </row>
    <row r="17" spans="13:24" ht="22.5" customHeight="1">
      <c r="M17" s="580" t="s">
        <v>122</v>
      </c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</row>
    <row r="18" spans="13:25" ht="13.5" customHeight="1" thickBot="1"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5"/>
    </row>
    <row r="19" spans="13:25" ht="24.75" thickBot="1">
      <c r="M19" s="31" t="s">
        <v>0</v>
      </c>
      <c r="N19" s="21" t="s">
        <v>1</v>
      </c>
      <c r="O19" s="21" t="s">
        <v>2</v>
      </c>
      <c r="P19" s="21" t="s">
        <v>3</v>
      </c>
      <c r="Q19" s="21" t="s">
        <v>4</v>
      </c>
      <c r="R19" s="21" t="s">
        <v>5</v>
      </c>
      <c r="S19" s="21" t="s">
        <v>6</v>
      </c>
      <c r="T19" s="21" t="s">
        <v>12</v>
      </c>
      <c r="U19" s="32" t="s">
        <v>13</v>
      </c>
      <c r="V19" s="32" t="s">
        <v>14</v>
      </c>
      <c r="W19" s="32" t="s">
        <v>15</v>
      </c>
      <c r="X19" s="40" t="s">
        <v>16</v>
      </c>
      <c r="Y19" s="5"/>
    </row>
    <row r="20" spans="13:25" ht="16.5" customHeight="1" thickBot="1">
      <c r="M20" s="34" t="s">
        <v>111</v>
      </c>
      <c r="N20" s="13" t="s">
        <v>7</v>
      </c>
      <c r="O20" s="14">
        <v>7</v>
      </c>
      <c r="P20" s="14">
        <v>2</v>
      </c>
      <c r="Q20" s="15">
        <v>0</v>
      </c>
      <c r="R20" s="16">
        <v>0</v>
      </c>
      <c r="S20" s="16"/>
      <c r="T20" s="37">
        <f>T21+T35</f>
        <v>23013.483839999994</v>
      </c>
      <c r="U20" s="37">
        <f>U21+U35</f>
        <v>5667.768</v>
      </c>
      <c r="V20" s="37">
        <f>V21+V35</f>
        <v>7387.704900000001</v>
      </c>
      <c r="W20" s="37">
        <f>W21+W35</f>
        <v>3869.55494</v>
      </c>
      <c r="X20" s="95">
        <f>X21+X35</f>
        <v>6088.456</v>
      </c>
      <c r="Y20" s="5"/>
    </row>
    <row r="21" spans="13:25" ht="13.5" thickBot="1">
      <c r="M21" s="34" t="s">
        <v>120</v>
      </c>
      <c r="N21" s="13"/>
      <c r="O21" s="14"/>
      <c r="P21" s="14"/>
      <c r="Q21" s="15"/>
      <c r="R21" s="16"/>
      <c r="S21" s="16"/>
      <c r="T21" s="37">
        <f>SUM(T22:T34)</f>
        <v>22989.483839999994</v>
      </c>
      <c r="U21" s="37">
        <f>SUM(U22:U34)</f>
        <v>5643.768</v>
      </c>
      <c r="V21" s="37">
        <f>SUM(V22:V34)</f>
        <v>7387.704900000001</v>
      </c>
      <c r="W21" s="37">
        <f>SUM(W22:W34)</f>
        <v>3869.55494</v>
      </c>
      <c r="X21" s="95">
        <f>SUM(X22:X34)</f>
        <v>6088.456</v>
      </c>
      <c r="Y21" s="5"/>
    </row>
    <row r="22" spans="13:25" ht="12.75">
      <c r="M22" s="58" t="s">
        <v>8</v>
      </c>
      <c r="N22" s="65" t="s">
        <v>7</v>
      </c>
      <c r="O22" s="66">
        <v>7</v>
      </c>
      <c r="P22" s="66">
        <v>2</v>
      </c>
      <c r="Q22" s="67">
        <v>1920659</v>
      </c>
      <c r="R22" s="59">
        <v>111</v>
      </c>
      <c r="S22" s="59">
        <v>211</v>
      </c>
      <c r="T22" s="167">
        <f>U22+V22+W22+X22</f>
        <v>16899.881999999998</v>
      </c>
      <c r="U22" s="60">
        <v>4224.972</v>
      </c>
      <c r="V22" s="60">
        <v>5574.97</v>
      </c>
      <c r="W22" s="60">
        <v>2874.97</v>
      </c>
      <c r="X22" s="92">
        <v>4224.97</v>
      </c>
      <c r="Y22" s="5"/>
    </row>
    <row r="23" spans="13:25" ht="12.75">
      <c r="M23" s="11" t="s">
        <v>9</v>
      </c>
      <c r="N23" s="7" t="s">
        <v>7</v>
      </c>
      <c r="O23" s="8">
        <v>7</v>
      </c>
      <c r="P23" s="8">
        <v>2</v>
      </c>
      <c r="Q23" s="9">
        <v>1920659</v>
      </c>
      <c r="R23" s="10">
        <v>111</v>
      </c>
      <c r="S23" s="10">
        <v>213</v>
      </c>
      <c r="T23" s="36">
        <f>U23+V23+W23+X23</f>
        <v>5103.7638400000005</v>
      </c>
      <c r="U23" s="36">
        <v>1275.941</v>
      </c>
      <c r="V23" s="36">
        <v>1683.6409</v>
      </c>
      <c r="W23" s="36">
        <v>868.24094</v>
      </c>
      <c r="X23" s="114">
        <v>1275.941</v>
      </c>
      <c r="Y23" s="5"/>
    </row>
    <row r="24" spans="13:25" ht="12.75">
      <c r="M24" s="6" t="s">
        <v>29</v>
      </c>
      <c r="N24" s="7" t="s">
        <v>7</v>
      </c>
      <c r="O24" s="8">
        <v>7</v>
      </c>
      <c r="P24" s="8">
        <v>2</v>
      </c>
      <c r="Q24" s="9">
        <v>4219900</v>
      </c>
      <c r="R24" s="10">
        <v>244</v>
      </c>
      <c r="S24" s="12">
        <v>221</v>
      </c>
      <c r="T24" s="35">
        <f aca="true" t="shared" si="0" ref="T24:T34">U24+V24+W24+X24</f>
        <v>8</v>
      </c>
      <c r="U24" s="35">
        <v>2</v>
      </c>
      <c r="V24" s="35">
        <v>2</v>
      </c>
      <c r="W24" s="35">
        <v>2</v>
      </c>
      <c r="X24" s="79">
        <v>2</v>
      </c>
      <c r="Y24" s="5"/>
    </row>
    <row r="25" spans="13:25" ht="12.75">
      <c r="M25" s="6" t="s">
        <v>39</v>
      </c>
      <c r="N25" s="7" t="s">
        <v>7</v>
      </c>
      <c r="O25" s="8">
        <v>7</v>
      </c>
      <c r="P25" s="8">
        <v>2</v>
      </c>
      <c r="Q25" s="9">
        <v>4219900</v>
      </c>
      <c r="R25" s="10">
        <v>244</v>
      </c>
      <c r="S25" s="12">
        <v>223</v>
      </c>
      <c r="T25" s="35">
        <f t="shared" si="0"/>
        <v>65.5</v>
      </c>
      <c r="U25" s="35">
        <v>20</v>
      </c>
      <c r="V25" s="35">
        <v>10</v>
      </c>
      <c r="W25" s="35">
        <v>10</v>
      </c>
      <c r="X25" s="79">
        <v>25.5</v>
      </c>
      <c r="Y25" s="5"/>
    </row>
    <row r="26" spans="13:25" ht="12.75">
      <c r="M26" s="6" t="s">
        <v>108</v>
      </c>
      <c r="N26" s="7" t="s">
        <v>7</v>
      </c>
      <c r="O26" s="8">
        <v>7</v>
      </c>
      <c r="P26" s="8">
        <v>2</v>
      </c>
      <c r="Q26" s="9">
        <v>4219900</v>
      </c>
      <c r="R26" s="10">
        <v>244</v>
      </c>
      <c r="S26" s="12">
        <v>226</v>
      </c>
      <c r="T26" s="35">
        <f t="shared" si="0"/>
        <v>14.5</v>
      </c>
      <c r="U26" s="35">
        <v>0</v>
      </c>
      <c r="V26" s="35">
        <v>0</v>
      </c>
      <c r="W26" s="35">
        <v>0</v>
      </c>
      <c r="X26" s="79">
        <v>14.5</v>
      </c>
      <c r="Y26" s="5"/>
    </row>
    <row r="27" spans="13:25" ht="12.75">
      <c r="M27" s="6" t="s">
        <v>31</v>
      </c>
      <c r="N27" s="7" t="s">
        <v>7</v>
      </c>
      <c r="O27" s="8">
        <v>7</v>
      </c>
      <c r="P27" s="8">
        <v>2</v>
      </c>
      <c r="Q27" s="9">
        <v>4219900</v>
      </c>
      <c r="R27" s="10">
        <v>321</v>
      </c>
      <c r="S27" s="12">
        <v>262</v>
      </c>
      <c r="T27" s="35">
        <f t="shared" si="0"/>
        <v>0</v>
      </c>
      <c r="U27" s="35">
        <v>0</v>
      </c>
      <c r="V27" s="35">
        <v>0</v>
      </c>
      <c r="W27" s="35">
        <v>0</v>
      </c>
      <c r="X27" s="79">
        <v>0</v>
      </c>
      <c r="Y27" s="5"/>
    </row>
    <row r="28" spans="13:25" ht="12.75">
      <c r="M28" s="6" t="s">
        <v>54</v>
      </c>
      <c r="N28" s="7" t="s">
        <v>7</v>
      </c>
      <c r="O28" s="8">
        <v>7</v>
      </c>
      <c r="P28" s="8">
        <v>2</v>
      </c>
      <c r="Q28" s="9">
        <v>4219900</v>
      </c>
      <c r="R28" s="10">
        <v>851</v>
      </c>
      <c r="S28" s="12">
        <v>290</v>
      </c>
      <c r="T28" s="36">
        <f t="shared" si="0"/>
        <v>10.1</v>
      </c>
      <c r="U28" s="35">
        <v>0</v>
      </c>
      <c r="V28" s="35">
        <v>0</v>
      </c>
      <c r="W28" s="35">
        <v>0</v>
      </c>
      <c r="X28" s="79">
        <v>10.1</v>
      </c>
      <c r="Y28" s="5"/>
    </row>
    <row r="29" spans="13:25" ht="12.75">
      <c r="M29" s="6" t="s">
        <v>93</v>
      </c>
      <c r="N29" s="7" t="s">
        <v>7</v>
      </c>
      <c r="O29" s="8">
        <v>7</v>
      </c>
      <c r="P29" s="8">
        <v>2</v>
      </c>
      <c r="Q29" s="9">
        <v>4219900</v>
      </c>
      <c r="R29" s="10">
        <v>851</v>
      </c>
      <c r="S29" s="12">
        <v>290</v>
      </c>
      <c r="T29" s="36">
        <f t="shared" si="0"/>
        <v>6.511</v>
      </c>
      <c r="U29" s="36">
        <v>6.511</v>
      </c>
      <c r="V29" s="35">
        <v>0</v>
      </c>
      <c r="W29" s="35">
        <v>0</v>
      </c>
      <c r="X29" s="114">
        <v>0</v>
      </c>
      <c r="Y29" s="5"/>
    </row>
    <row r="30" spans="13:25" ht="12.75">
      <c r="M30" s="6" t="s">
        <v>42</v>
      </c>
      <c r="N30" s="7" t="s">
        <v>7</v>
      </c>
      <c r="O30" s="8">
        <v>7</v>
      </c>
      <c r="P30" s="8">
        <v>2</v>
      </c>
      <c r="Q30" s="9">
        <v>4219900</v>
      </c>
      <c r="R30" s="10">
        <v>852</v>
      </c>
      <c r="S30" s="12">
        <v>290</v>
      </c>
      <c r="T30" s="36">
        <f t="shared" si="0"/>
        <v>2.75</v>
      </c>
      <c r="U30" s="35">
        <v>0</v>
      </c>
      <c r="V30" s="36">
        <v>2.75</v>
      </c>
      <c r="W30" s="35">
        <v>0</v>
      </c>
      <c r="X30" s="114">
        <v>0</v>
      </c>
      <c r="Y30" s="5"/>
    </row>
    <row r="31" spans="13:25" ht="12.75">
      <c r="M31" s="6" t="s">
        <v>94</v>
      </c>
      <c r="N31" s="7" t="s">
        <v>7</v>
      </c>
      <c r="O31" s="8">
        <v>7</v>
      </c>
      <c r="P31" s="8">
        <v>2</v>
      </c>
      <c r="Q31" s="9">
        <v>1920659</v>
      </c>
      <c r="R31" s="10">
        <v>244</v>
      </c>
      <c r="S31" s="12">
        <v>310</v>
      </c>
      <c r="T31" s="35">
        <f t="shared" si="0"/>
        <v>77</v>
      </c>
      <c r="U31" s="129">
        <v>19.25</v>
      </c>
      <c r="V31" s="129">
        <v>19.25</v>
      </c>
      <c r="W31" s="129">
        <v>19.25</v>
      </c>
      <c r="X31" s="130">
        <v>19.25</v>
      </c>
      <c r="Y31" s="5"/>
    </row>
    <row r="32" spans="13:25" ht="12.75">
      <c r="M32" s="80" t="s">
        <v>35</v>
      </c>
      <c r="N32" s="7" t="s">
        <v>7</v>
      </c>
      <c r="O32" s="8">
        <v>7</v>
      </c>
      <c r="P32" s="8">
        <v>2</v>
      </c>
      <c r="Q32" s="9">
        <v>1920659</v>
      </c>
      <c r="R32" s="10">
        <v>244</v>
      </c>
      <c r="S32" s="12">
        <v>340</v>
      </c>
      <c r="T32" s="35">
        <f t="shared" si="0"/>
        <v>58.5</v>
      </c>
      <c r="U32" s="35">
        <v>14.6</v>
      </c>
      <c r="V32" s="35">
        <v>14.6</v>
      </c>
      <c r="W32" s="35">
        <v>14.6</v>
      </c>
      <c r="X32" s="79">
        <v>14.7</v>
      </c>
      <c r="Y32" s="5"/>
    </row>
    <row r="33" spans="13:25" ht="12.75">
      <c r="M33" s="77" t="s">
        <v>123</v>
      </c>
      <c r="N33" s="7" t="s">
        <v>7</v>
      </c>
      <c r="O33" s="8">
        <v>7</v>
      </c>
      <c r="P33" s="8">
        <v>2</v>
      </c>
      <c r="Q33" s="9">
        <v>4219900</v>
      </c>
      <c r="R33" s="10">
        <v>244</v>
      </c>
      <c r="S33" s="76">
        <v>340</v>
      </c>
      <c r="T33" s="35">
        <f t="shared" si="0"/>
        <v>421</v>
      </c>
      <c r="U33" s="35">
        <v>0</v>
      </c>
      <c r="V33" s="35">
        <v>0</v>
      </c>
      <c r="W33" s="35">
        <v>0</v>
      </c>
      <c r="X33" s="79">
        <v>421</v>
      </c>
      <c r="Y33" s="5"/>
    </row>
    <row r="34" spans="13:25" ht="13.5" thickBot="1">
      <c r="M34" s="75" t="s">
        <v>36</v>
      </c>
      <c r="N34" s="134" t="s">
        <v>7</v>
      </c>
      <c r="O34" s="135">
        <v>7</v>
      </c>
      <c r="P34" s="135">
        <v>2</v>
      </c>
      <c r="Q34" s="132">
        <v>4361200</v>
      </c>
      <c r="R34" s="133">
        <v>244</v>
      </c>
      <c r="S34" s="76">
        <v>340</v>
      </c>
      <c r="T34" s="131">
        <f t="shared" si="0"/>
        <v>321.977</v>
      </c>
      <c r="U34" s="131">
        <v>80.494</v>
      </c>
      <c r="V34" s="131">
        <v>80.494</v>
      </c>
      <c r="W34" s="131">
        <v>80.494</v>
      </c>
      <c r="X34" s="136">
        <v>80.495</v>
      </c>
      <c r="Y34" s="5"/>
    </row>
    <row r="35" spans="13:25" ht="13.5" thickBot="1">
      <c r="M35" s="146" t="s">
        <v>119</v>
      </c>
      <c r="N35" s="160"/>
      <c r="O35" s="161"/>
      <c r="P35" s="161"/>
      <c r="Q35" s="162"/>
      <c r="R35" s="163"/>
      <c r="S35" s="147"/>
      <c r="T35" s="148">
        <f>T36</f>
        <v>24</v>
      </c>
      <c r="U35" s="148">
        <f>U36</f>
        <v>24</v>
      </c>
      <c r="V35" s="148">
        <f>V36</f>
        <v>0</v>
      </c>
      <c r="W35" s="148">
        <f>W36</f>
        <v>0</v>
      </c>
      <c r="X35" s="164">
        <f>X36</f>
        <v>0</v>
      </c>
      <c r="Y35" s="5"/>
    </row>
    <row r="36" spans="13:25" ht="13.5" thickBot="1">
      <c r="M36" s="168" t="s">
        <v>31</v>
      </c>
      <c r="N36" s="169"/>
      <c r="O36" s="169"/>
      <c r="P36" s="169"/>
      <c r="Q36" s="169"/>
      <c r="R36" s="169"/>
      <c r="S36" s="61">
        <v>262</v>
      </c>
      <c r="T36" s="97">
        <f>U36+V36+W36+X36</f>
        <v>24</v>
      </c>
      <c r="U36" s="97">
        <v>24</v>
      </c>
      <c r="V36" s="170"/>
      <c r="W36" s="171"/>
      <c r="X36" s="172"/>
      <c r="Y36" s="5"/>
    </row>
    <row r="37" spans="13:22" s="5" customFormat="1" ht="24" customHeight="1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157" customFormat="1" ht="15.75">
      <c r="M40" s="155" t="s">
        <v>121</v>
      </c>
      <c r="N40" s="155"/>
      <c r="O40" s="155"/>
      <c r="P40" s="155"/>
      <c r="Q40" s="155"/>
      <c r="R40" s="155"/>
      <c r="S40" s="156"/>
      <c r="T40" s="156"/>
      <c r="U40" s="155" t="s">
        <v>38</v>
      </c>
      <c r="V40" s="156"/>
    </row>
    <row r="41" s="157" customFormat="1" ht="15.75">
      <c r="S41" s="158"/>
    </row>
    <row r="42" spans="13:22" s="157" customFormat="1" ht="15.75">
      <c r="M42" s="155" t="s">
        <v>118</v>
      </c>
      <c r="N42" s="155"/>
      <c r="O42" s="155"/>
      <c r="P42" s="155"/>
      <c r="Q42" s="155"/>
      <c r="R42" s="155"/>
      <c r="S42" s="158"/>
      <c r="U42" s="575" t="s">
        <v>78</v>
      </c>
      <c r="V42" s="575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  <row r="97" spans="13:22" s="5" customFormat="1" ht="12.75">
      <c r="M97" s="1"/>
      <c r="N97" s="1"/>
      <c r="O97" s="1"/>
      <c r="P97" s="1"/>
      <c r="Q97" s="1"/>
      <c r="R97" s="1"/>
      <c r="S97" s="2"/>
      <c r="T97" s="1"/>
      <c r="U97" s="1"/>
      <c r="V97" s="1"/>
    </row>
    <row r="98" spans="13:22" s="5" customFormat="1" ht="12.75">
      <c r="M98" s="1"/>
      <c r="N98" s="1"/>
      <c r="O98" s="1"/>
      <c r="P98" s="1"/>
      <c r="Q98" s="1"/>
      <c r="R98" s="1"/>
      <c r="S98" s="2"/>
      <c r="T98" s="1"/>
      <c r="U98" s="1"/>
      <c r="V98" s="1"/>
    </row>
    <row r="99" spans="13:22" s="5" customFormat="1" ht="12.75">
      <c r="M99" s="1"/>
      <c r="N99" s="1"/>
      <c r="O99" s="1"/>
      <c r="P99" s="1"/>
      <c r="Q99" s="1"/>
      <c r="R99" s="1"/>
      <c r="S99" s="2"/>
      <c r="T99" s="1"/>
      <c r="U99" s="1"/>
      <c r="V99" s="1"/>
    </row>
    <row r="100" spans="13:22" s="5" customFormat="1" ht="12.75">
      <c r="M100" s="1"/>
      <c r="N100" s="1"/>
      <c r="O100" s="1"/>
      <c r="P100" s="1"/>
      <c r="Q100" s="1"/>
      <c r="R100" s="1"/>
      <c r="S100" s="2"/>
      <c r="T100" s="1"/>
      <c r="U100" s="1"/>
      <c r="V100" s="1"/>
    </row>
    <row r="101" spans="13:22" s="5" customFormat="1" ht="12.75">
      <c r="M101" s="1"/>
      <c r="N101" s="1"/>
      <c r="O101" s="1"/>
      <c r="P101" s="1"/>
      <c r="Q101" s="1"/>
      <c r="R101" s="1"/>
      <c r="S101" s="2"/>
      <c r="T101" s="1"/>
      <c r="U101" s="1"/>
      <c r="V101" s="1"/>
    </row>
    <row r="102" spans="13:22" s="5" customFormat="1" ht="12.75">
      <c r="M102" s="1"/>
      <c r="N102" s="1"/>
      <c r="O102" s="1"/>
      <c r="P102" s="1"/>
      <c r="Q102" s="1"/>
      <c r="R102" s="1"/>
      <c r="S102" s="2"/>
      <c r="T102" s="1"/>
      <c r="U102" s="1"/>
      <c r="V102" s="1"/>
    </row>
    <row r="103" spans="13:22" s="5" customFormat="1" ht="12.75">
      <c r="M103" s="1"/>
      <c r="N103" s="1"/>
      <c r="O103" s="1"/>
      <c r="P103" s="1"/>
      <c r="Q103" s="1"/>
      <c r="R103" s="1"/>
      <c r="S103" s="2"/>
      <c r="T103" s="1"/>
      <c r="U103" s="1"/>
      <c r="V103" s="1"/>
    </row>
  </sheetData>
  <sheetProtection/>
  <mergeCells count="10">
    <mergeCell ref="V4:X4"/>
    <mergeCell ref="Q5:X5"/>
    <mergeCell ref="Q1:X1"/>
    <mergeCell ref="M17:X17"/>
    <mergeCell ref="M18:X18"/>
    <mergeCell ref="U42:V42"/>
    <mergeCell ref="S8:X8"/>
    <mergeCell ref="M9:X9"/>
    <mergeCell ref="M15:X15"/>
    <mergeCell ref="M16:X16"/>
  </mergeCells>
  <printOptions/>
  <pageMargins left="0.3937007874015748" right="0" top="0" bottom="0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115" zoomScaleNormal="115" zoomScalePageLayoutView="0" workbookViewId="0" topLeftCell="A13">
      <selection activeCell="B32" sqref="B32:F32"/>
    </sheetView>
  </sheetViews>
  <sheetFormatPr defaultColWidth="9.00390625" defaultRowHeight="12.75"/>
  <cols>
    <col min="1" max="1" width="13.75390625" style="0" customWidth="1"/>
    <col min="2" max="2" width="44.625" style="0" customWidth="1"/>
    <col min="3" max="3" width="11.25390625" style="0" customWidth="1"/>
    <col min="4" max="4" width="10.875" style="0" customWidth="1"/>
    <col min="5" max="5" width="9.00390625" style="0" customWidth="1"/>
    <col min="8" max="8" width="9.875" style="0" customWidth="1"/>
    <col min="9" max="9" width="17.375" style="0" customWidth="1"/>
    <col min="10" max="10" width="9.875" style="0" hidden="1" customWidth="1"/>
    <col min="11" max="11" width="10.625" style="0" customWidth="1"/>
  </cols>
  <sheetData>
    <row r="1" spans="7:9" ht="12.75">
      <c r="G1" s="560" t="s">
        <v>248</v>
      </c>
      <c r="H1" s="560"/>
      <c r="I1" s="560"/>
    </row>
    <row r="2" spans="7:9" ht="12.75">
      <c r="G2" s="253" t="s">
        <v>198</v>
      </c>
      <c r="H2" s="253"/>
      <c r="I2" s="253"/>
    </row>
    <row r="3" spans="7:9" ht="12.75">
      <c r="G3" s="253"/>
      <c r="H3" s="293" t="s">
        <v>197</v>
      </c>
      <c r="I3" s="253"/>
    </row>
    <row r="4" spans="7:9" ht="12.75">
      <c r="G4" s="253"/>
      <c r="H4" s="293" t="s">
        <v>247</v>
      </c>
      <c r="I4" s="253"/>
    </row>
    <row r="5" spans="7:9" ht="12.75">
      <c r="G5" s="253"/>
      <c r="H5" s="293" t="s">
        <v>246</v>
      </c>
      <c r="I5" s="253"/>
    </row>
    <row r="6" spans="2:7" ht="15">
      <c r="B6" s="254"/>
      <c r="C6" s="254"/>
      <c r="D6" s="254"/>
      <c r="E6" s="254"/>
      <c r="F6" s="254"/>
      <c r="G6" s="254"/>
    </row>
    <row r="7" spans="1:9" ht="29.25" customHeight="1">
      <c r="A7" s="561" t="s">
        <v>355</v>
      </c>
      <c r="B7" s="561"/>
      <c r="C7" s="561"/>
      <c r="D7" s="561"/>
      <c r="E7" s="561"/>
      <c r="F7" s="561"/>
      <c r="G7" s="561"/>
      <c r="H7" s="561"/>
      <c r="I7" s="561"/>
    </row>
    <row r="8" spans="1:9" ht="15">
      <c r="A8" s="292"/>
      <c r="B8" s="565"/>
      <c r="C8" s="565"/>
      <c r="D8" s="565"/>
      <c r="E8" s="565"/>
      <c r="F8" s="565"/>
      <c r="G8" s="565"/>
      <c r="H8" s="292"/>
      <c r="I8" s="292"/>
    </row>
    <row r="9" spans="3:10" ht="13.5" thickBot="1">
      <c r="C9" s="291"/>
      <c r="I9" t="s">
        <v>245</v>
      </c>
      <c r="J9" t="s">
        <v>189</v>
      </c>
    </row>
    <row r="10" spans="1:9" ht="12.75">
      <c r="A10" s="290"/>
      <c r="B10" s="289"/>
      <c r="C10" s="289" t="s">
        <v>244</v>
      </c>
      <c r="D10" s="289" t="s">
        <v>243</v>
      </c>
      <c r="E10" s="562" t="s">
        <v>242</v>
      </c>
      <c r="F10" s="563"/>
      <c r="G10" s="563"/>
      <c r="H10" s="564"/>
      <c r="I10" s="288" t="s">
        <v>241</v>
      </c>
    </row>
    <row r="11" spans="1:9" ht="12.75">
      <c r="A11" s="287"/>
      <c r="B11" s="276" t="s">
        <v>240</v>
      </c>
      <c r="C11" s="276" t="s">
        <v>239</v>
      </c>
      <c r="D11" s="276" t="s">
        <v>238</v>
      </c>
      <c r="E11" s="286"/>
      <c r="F11" s="286"/>
      <c r="G11" s="286"/>
      <c r="H11" s="286"/>
      <c r="I11" s="275" t="s">
        <v>237</v>
      </c>
    </row>
    <row r="12" spans="1:9" ht="13.5" thickBot="1">
      <c r="A12" s="285"/>
      <c r="B12" s="284"/>
      <c r="C12" s="284" t="s">
        <v>236</v>
      </c>
      <c r="D12" s="284" t="s">
        <v>235</v>
      </c>
      <c r="E12" s="283"/>
      <c r="F12" s="283"/>
      <c r="G12" s="283"/>
      <c r="H12" s="283"/>
      <c r="I12" s="282" t="s">
        <v>234</v>
      </c>
    </row>
    <row r="13" spans="1:9" ht="12.75">
      <c r="A13" s="281"/>
      <c r="B13" s="280"/>
      <c r="C13" s="279"/>
      <c r="D13" s="280" t="s">
        <v>181</v>
      </c>
      <c r="E13" s="279" t="s">
        <v>13</v>
      </c>
      <c r="F13" s="279" t="s">
        <v>14</v>
      </c>
      <c r="G13" s="279" t="s">
        <v>15</v>
      </c>
      <c r="H13" s="279" t="s">
        <v>233</v>
      </c>
      <c r="I13" s="278"/>
    </row>
    <row r="14" spans="1:9" ht="12.75">
      <c r="A14" s="277" t="s">
        <v>232</v>
      </c>
      <c r="B14" s="276" t="s">
        <v>231</v>
      </c>
      <c r="C14" s="276">
        <v>1</v>
      </c>
      <c r="D14" s="276" t="s">
        <v>230</v>
      </c>
      <c r="E14" s="276">
        <v>3</v>
      </c>
      <c r="F14" s="276">
        <v>4</v>
      </c>
      <c r="G14" s="276">
        <v>5</v>
      </c>
      <c r="H14" s="276">
        <v>6</v>
      </c>
      <c r="I14" s="275" t="s">
        <v>229</v>
      </c>
    </row>
    <row r="15" spans="1:9" ht="12.75">
      <c r="A15" s="271" t="s">
        <v>228</v>
      </c>
      <c r="B15" s="272" t="s">
        <v>227</v>
      </c>
      <c r="C15" s="274">
        <f>C16</f>
        <v>32886.744984000004</v>
      </c>
      <c r="D15" s="274">
        <f>D16</f>
        <v>32886.744984000004</v>
      </c>
      <c r="E15" s="274">
        <f>'Смета 2019'!U13</f>
        <v>8462.752298</v>
      </c>
      <c r="F15" s="274">
        <f>'Смета 2019'!V13</f>
        <v>9657.855252</v>
      </c>
      <c r="G15" s="274">
        <f>'Смета 2019'!W13</f>
        <v>6134.322344</v>
      </c>
      <c r="H15" s="274">
        <f>'Смета 2019'!X13</f>
        <v>8631.81509</v>
      </c>
      <c r="I15" s="268">
        <f>D15-C15</f>
        <v>0</v>
      </c>
    </row>
    <row r="16" spans="1:9" ht="12.75">
      <c r="A16" s="271" t="s">
        <v>226</v>
      </c>
      <c r="B16" s="272" t="s">
        <v>225</v>
      </c>
      <c r="C16" s="274">
        <f>E16+F16+G16+H16</f>
        <v>32886.744984000004</v>
      </c>
      <c r="D16" s="274">
        <f>C16</f>
        <v>32886.744984000004</v>
      </c>
      <c r="E16" s="274">
        <f>E15</f>
        <v>8462.752298</v>
      </c>
      <c r="F16" s="274">
        <f>F15</f>
        <v>9657.855252</v>
      </c>
      <c r="G16" s="274">
        <f>G15</f>
        <v>6134.322344</v>
      </c>
      <c r="H16" s="274">
        <f>H15</f>
        <v>8631.81509</v>
      </c>
      <c r="I16" s="268">
        <f>D16-C16</f>
        <v>0</v>
      </c>
    </row>
    <row r="17" spans="1:9" ht="12.75">
      <c r="A17" s="273" t="s">
        <v>224</v>
      </c>
      <c r="B17" s="272" t="s">
        <v>223</v>
      </c>
      <c r="C17" s="269">
        <f aca="true" t="shared" si="0" ref="C17:I17">C15-C16</f>
        <v>0</v>
      </c>
      <c r="D17" s="269">
        <f t="shared" si="0"/>
        <v>0</v>
      </c>
      <c r="E17" s="269">
        <f t="shared" si="0"/>
        <v>0</v>
      </c>
      <c r="F17" s="269">
        <f t="shared" si="0"/>
        <v>0</v>
      </c>
      <c r="G17" s="269">
        <f t="shared" si="0"/>
        <v>0</v>
      </c>
      <c r="H17" s="269">
        <f t="shared" si="0"/>
        <v>0</v>
      </c>
      <c r="I17" s="268">
        <f t="shared" si="0"/>
        <v>0</v>
      </c>
    </row>
    <row r="18" spans="1:9" ht="12.75">
      <c r="A18" s="271">
        <v>1.4</v>
      </c>
      <c r="B18" s="272" t="s">
        <v>222</v>
      </c>
      <c r="C18" s="269"/>
      <c r="D18" s="269"/>
      <c r="E18" s="269"/>
      <c r="F18" s="269"/>
      <c r="G18" s="269"/>
      <c r="H18" s="269"/>
      <c r="I18" s="268"/>
    </row>
    <row r="19" spans="1:9" ht="12.75">
      <c r="A19" s="271">
        <v>1.5</v>
      </c>
      <c r="B19" s="272" t="s">
        <v>221</v>
      </c>
      <c r="C19" s="269"/>
      <c r="D19" s="269"/>
      <c r="E19" s="269"/>
      <c r="F19" s="269"/>
      <c r="G19" s="269"/>
      <c r="H19" s="269"/>
      <c r="I19" s="268"/>
    </row>
    <row r="20" spans="1:9" ht="12.75">
      <c r="A20" s="271" t="s">
        <v>220</v>
      </c>
      <c r="B20" s="272" t="s">
        <v>219</v>
      </c>
      <c r="C20" s="269"/>
      <c r="D20" s="269"/>
      <c r="E20" s="269"/>
      <c r="F20" s="269"/>
      <c r="G20" s="269"/>
      <c r="H20" s="269"/>
      <c r="I20" s="268"/>
    </row>
    <row r="21" spans="1:9" ht="12.75">
      <c r="A21" s="271" t="s">
        <v>218</v>
      </c>
      <c r="B21" s="272" t="s">
        <v>217</v>
      </c>
      <c r="C21" s="269"/>
      <c r="D21" s="269"/>
      <c r="E21" s="269"/>
      <c r="F21" s="269"/>
      <c r="G21" s="269"/>
      <c r="H21" s="269"/>
      <c r="I21" s="268"/>
    </row>
    <row r="22" spans="1:9" ht="12.75">
      <c r="A22" s="271">
        <v>1.6</v>
      </c>
      <c r="B22" s="272" t="s">
        <v>216</v>
      </c>
      <c r="C22" s="269"/>
      <c r="D22" s="269"/>
      <c r="E22" s="269"/>
      <c r="F22" s="269"/>
      <c r="G22" s="269"/>
      <c r="H22" s="269"/>
      <c r="I22" s="268"/>
    </row>
    <row r="23" spans="1:9" ht="12.75">
      <c r="A23" s="271">
        <v>1.7</v>
      </c>
      <c r="B23" s="272" t="s">
        <v>215</v>
      </c>
      <c r="C23" s="269"/>
      <c r="D23" s="269"/>
      <c r="E23" s="269"/>
      <c r="F23" s="269"/>
      <c r="G23" s="269"/>
      <c r="H23" s="269"/>
      <c r="I23" s="268"/>
    </row>
    <row r="24" spans="1:9" ht="12.75">
      <c r="A24" s="271"/>
      <c r="B24" s="270" t="s">
        <v>214</v>
      </c>
      <c r="C24" s="269"/>
      <c r="D24" s="269"/>
      <c r="E24" s="269"/>
      <c r="F24" s="269"/>
      <c r="G24" s="269"/>
      <c r="H24" s="269"/>
      <c r="I24" s="268"/>
    </row>
    <row r="25" spans="1:9" ht="12.75">
      <c r="A25" s="271">
        <v>1.8</v>
      </c>
      <c r="B25" s="272" t="s">
        <v>213</v>
      </c>
      <c r="C25" s="269"/>
      <c r="D25" s="269"/>
      <c r="E25" s="269"/>
      <c r="F25" s="269"/>
      <c r="G25" s="269"/>
      <c r="H25" s="269"/>
      <c r="I25" s="268"/>
    </row>
    <row r="26" spans="1:9" ht="12.75">
      <c r="A26" s="271"/>
      <c r="B26" s="270" t="s">
        <v>212</v>
      </c>
      <c r="C26" s="269"/>
      <c r="D26" s="269"/>
      <c r="E26" s="269"/>
      <c r="F26" s="269"/>
      <c r="G26" s="269"/>
      <c r="H26" s="269"/>
      <c r="I26" s="268"/>
    </row>
    <row r="27" spans="1:9" ht="12.75">
      <c r="A27" s="271">
        <v>1.9</v>
      </c>
      <c r="B27" s="272" t="s">
        <v>211</v>
      </c>
      <c r="C27" s="269"/>
      <c r="D27" s="269"/>
      <c r="E27" s="269"/>
      <c r="F27" s="269"/>
      <c r="G27" s="269"/>
      <c r="H27" s="269"/>
      <c r="I27" s="268"/>
    </row>
    <row r="28" spans="1:9" ht="12.75">
      <c r="A28" s="271"/>
      <c r="B28" s="270" t="s">
        <v>210</v>
      </c>
      <c r="C28" s="269"/>
      <c r="D28" s="269"/>
      <c r="E28" s="269"/>
      <c r="F28" s="269"/>
      <c r="G28" s="269"/>
      <c r="H28" s="269"/>
      <c r="I28" s="268"/>
    </row>
    <row r="29" spans="1:9" ht="12.75">
      <c r="A29" s="271">
        <v>1.1</v>
      </c>
      <c r="B29" s="272" t="s">
        <v>209</v>
      </c>
      <c r="C29" s="269">
        <f aca="true" t="shared" si="1" ref="C29:I29">C17</f>
        <v>0</v>
      </c>
      <c r="D29" s="269">
        <f t="shared" si="1"/>
        <v>0</v>
      </c>
      <c r="E29" s="269">
        <f t="shared" si="1"/>
        <v>0</v>
      </c>
      <c r="F29" s="269">
        <f t="shared" si="1"/>
        <v>0</v>
      </c>
      <c r="G29" s="269">
        <f t="shared" si="1"/>
        <v>0</v>
      </c>
      <c r="H29" s="269">
        <f t="shared" si="1"/>
        <v>0</v>
      </c>
      <c r="I29" s="268">
        <f t="shared" si="1"/>
        <v>0</v>
      </c>
    </row>
    <row r="30" spans="1:9" ht="12.75">
      <c r="A30" s="271"/>
      <c r="B30" s="270" t="s">
        <v>208</v>
      </c>
      <c r="C30" s="269">
        <f>C29</f>
        <v>0</v>
      </c>
      <c r="D30" s="269">
        <f>D29</f>
        <v>0</v>
      </c>
      <c r="E30" s="269">
        <f>E29</f>
        <v>0</v>
      </c>
      <c r="F30" s="269">
        <f>F18</f>
        <v>0</v>
      </c>
      <c r="G30" s="269">
        <f>G18</f>
        <v>0</v>
      </c>
      <c r="H30" s="269">
        <f>H18</f>
        <v>0</v>
      </c>
      <c r="I30" s="268">
        <f>I18</f>
        <v>0</v>
      </c>
    </row>
    <row r="31" spans="1:9" ht="12.75">
      <c r="A31" s="271">
        <v>1.11</v>
      </c>
      <c r="B31" s="272" t="s">
        <v>205</v>
      </c>
      <c r="C31" s="269"/>
      <c r="D31" s="269"/>
      <c r="E31" s="269"/>
      <c r="F31" s="269"/>
      <c r="G31" s="269"/>
      <c r="H31" s="269"/>
      <c r="I31" s="268"/>
    </row>
    <row r="32" spans="1:9" ht="12.75">
      <c r="A32" s="271"/>
      <c r="B32" s="270" t="s">
        <v>207</v>
      </c>
      <c r="C32" s="269"/>
      <c r="D32" s="269"/>
      <c r="E32" s="269"/>
      <c r="F32" s="269"/>
      <c r="G32" s="269"/>
      <c r="H32" s="269"/>
      <c r="I32" s="268"/>
    </row>
    <row r="33" spans="1:9" ht="12.75">
      <c r="A33" s="271" t="s">
        <v>206</v>
      </c>
      <c r="B33" s="272" t="s">
        <v>205</v>
      </c>
      <c r="C33" s="269"/>
      <c r="D33" s="269"/>
      <c r="E33" s="269"/>
      <c r="F33" s="269"/>
      <c r="G33" s="269"/>
      <c r="H33" s="269"/>
      <c r="I33" s="268"/>
    </row>
    <row r="34" spans="1:9" ht="12.75">
      <c r="A34" s="271" t="s">
        <v>204</v>
      </c>
      <c r="B34" s="270" t="s">
        <v>203</v>
      </c>
      <c r="C34" s="269"/>
      <c r="D34" s="269"/>
      <c r="E34" s="269"/>
      <c r="F34" s="269"/>
      <c r="G34" s="269"/>
      <c r="H34" s="269"/>
      <c r="I34" s="268"/>
    </row>
    <row r="35" spans="1:9" ht="12.75">
      <c r="A35" s="267">
        <v>1.13</v>
      </c>
      <c r="B35" s="266" t="s">
        <v>202</v>
      </c>
      <c r="C35" s="265"/>
      <c r="D35" s="265"/>
      <c r="E35" s="265"/>
      <c r="F35" s="265"/>
      <c r="G35" s="265"/>
      <c r="H35" s="265"/>
      <c r="I35" s="264"/>
    </row>
    <row r="36" spans="1:9" ht="13.5" thickBot="1">
      <c r="A36" s="263">
        <v>1.14</v>
      </c>
      <c r="B36" s="262" t="s">
        <v>201</v>
      </c>
      <c r="C36" s="261"/>
      <c r="D36" s="261"/>
      <c r="E36" s="261"/>
      <c r="F36" s="261"/>
      <c r="G36" s="261"/>
      <c r="H36" s="261"/>
      <c r="I36" s="260"/>
    </row>
    <row r="39" spans="1:6" ht="12.75">
      <c r="A39" s="259"/>
      <c r="B39" s="259"/>
      <c r="C39" s="259"/>
      <c r="D39" s="259"/>
      <c r="E39" s="259"/>
      <c r="F39" s="259"/>
    </row>
    <row r="40" spans="1:9" ht="16.5" thickBot="1">
      <c r="A40" s="557" t="s">
        <v>200</v>
      </c>
      <c r="B40" s="558"/>
      <c r="C40" s="559"/>
      <c r="D40" s="559"/>
      <c r="E40" s="559"/>
      <c r="F40" s="258"/>
      <c r="G40" s="559" t="s">
        <v>150</v>
      </c>
      <c r="H40" s="559"/>
      <c r="I40" s="559"/>
    </row>
    <row r="42" spans="1:9" ht="16.5" thickBot="1">
      <c r="A42" s="557" t="s">
        <v>176</v>
      </c>
      <c r="B42" s="558"/>
      <c r="C42" s="559"/>
      <c r="D42" s="559"/>
      <c r="E42" s="559"/>
      <c r="F42" s="258"/>
      <c r="G42" s="559" t="s">
        <v>151</v>
      </c>
      <c r="H42" s="559"/>
      <c r="I42" s="559"/>
    </row>
  </sheetData>
  <sheetProtection/>
  <mergeCells count="10">
    <mergeCell ref="A42:B42"/>
    <mergeCell ref="C42:E42"/>
    <mergeCell ref="G42:I42"/>
    <mergeCell ref="G1:I1"/>
    <mergeCell ref="A7:I7"/>
    <mergeCell ref="C40:E40"/>
    <mergeCell ref="G40:I40"/>
    <mergeCell ref="A40:B40"/>
    <mergeCell ref="E10:H10"/>
    <mergeCell ref="B8:G8"/>
  </mergeCells>
  <printOptions/>
  <pageMargins left="0.5905511811023623" right="0.5905511811023623" top="0.2362204724409449" bottom="0.2362204724409449" header="0.2362204724409449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22">
      <selection activeCell="B49" sqref="B49"/>
    </sheetView>
  </sheetViews>
  <sheetFormatPr defaultColWidth="9.00390625" defaultRowHeight="12.75"/>
  <cols>
    <col min="1" max="1" width="32.125" style="1" customWidth="1"/>
    <col min="2" max="2" width="5.75390625" style="2" customWidth="1"/>
    <col min="3" max="3" width="9.875" style="1" customWidth="1"/>
    <col min="4" max="4" width="9.375" style="1" bestFit="1" customWidth="1"/>
    <col min="5" max="5" width="10.375" style="1" bestFit="1" customWidth="1"/>
    <col min="6" max="6" width="10.37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109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110</v>
      </c>
      <c r="C2" s="624"/>
      <c r="D2" s="624"/>
      <c r="E2" s="624"/>
      <c r="F2" s="624"/>
      <c r="G2" s="624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C25+C26</f>
        <v>22003.645839999997</v>
      </c>
      <c r="G5" s="120"/>
    </row>
    <row r="6" spans="2:7" ht="12.75">
      <c r="B6" s="124" t="s">
        <v>99</v>
      </c>
      <c r="C6" s="124"/>
      <c r="D6" s="124"/>
      <c r="E6" s="124"/>
      <c r="F6" s="124"/>
      <c r="G6" s="124"/>
    </row>
    <row r="7" spans="2:7" ht="12.75">
      <c r="B7" s="124" t="s">
        <v>100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626" t="s">
        <v>18</v>
      </c>
      <c r="C10" s="626"/>
      <c r="D10" s="626"/>
      <c r="E10" s="626"/>
      <c r="F10" s="626"/>
      <c r="G10" s="626"/>
    </row>
    <row r="11" spans="1:7" ht="22.5" customHeight="1">
      <c r="A11" s="619" t="s">
        <v>117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116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114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141" t="s">
        <v>111</v>
      </c>
      <c r="B23" s="139"/>
      <c r="C23" s="140">
        <f>C24+C37</f>
        <v>22647.483839999994</v>
      </c>
      <c r="D23" s="140">
        <f>D24+D37</f>
        <v>5677.857</v>
      </c>
      <c r="E23" s="140">
        <f>E24+E37</f>
        <v>7404.304900000001</v>
      </c>
      <c r="F23" s="140">
        <f>F24+F37</f>
        <v>3885.55494</v>
      </c>
      <c r="G23" s="151">
        <f>G24+G37</f>
        <v>5679.767</v>
      </c>
      <c r="H23" s="5"/>
    </row>
    <row r="24" spans="1:8" ht="13.5" thickBot="1">
      <c r="A24" s="138" t="s">
        <v>112</v>
      </c>
      <c r="B24" s="152"/>
      <c r="C24" s="153">
        <f>SUM(C25:C36)</f>
        <v>22623.483839999994</v>
      </c>
      <c r="D24" s="153">
        <f>SUM(D25:D36)</f>
        <v>5653.857</v>
      </c>
      <c r="E24" s="153">
        <f>SUM(E25:E36)</f>
        <v>7404.304900000001</v>
      </c>
      <c r="F24" s="153">
        <f>SUM(F25:F36)</f>
        <v>3885.55494</v>
      </c>
      <c r="G24" s="154">
        <f>SUM(G25:G36)</f>
        <v>5679.767</v>
      </c>
      <c r="H24" s="5"/>
    </row>
    <row r="25" spans="1:8" ht="12.75">
      <c r="A25" s="87" t="s">
        <v>8</v>
      </c>
      <c r="B25" s="85">
        <v>211</v>
      </c>
      <c r="C25" s="50">
        <f aca="true" t="shared" si="0" ref="C25:C38">D25+E25+F25+G25</f>
        <v>16899.881999999998</v>
      </c>
      <c r="D25" s="50">
        <v>4224.972</v>
      </c>
      <c r="E25" s="50">
        <v>5574.97</v>
      </c>
      <c r="F25" s="50">
        <v>2874.97</v>
      </c>
      <c r="G25" s="93">
        <v>4224.97</v>
      </c>
      <c r="H25" s="5"/>
    </row>
    <row r="26" spans="1:8" ht="12.75">
      <c r="A26" s="11" t="s">
        <v>9</v>
      </c>
      <c r="B26" s="10">
        <v>213</v>
      </c>
      <c r="C26" s="36">
        <f>D26+E26+F26+G26</f>
        <v>5103.7638400000005</v>
      </c>
      <c r="D26" s="36">
        <v>1275.941</v>
      </c>
      <c r="E26" s="36">
        <v>1683.6409</v>
      </c>
      <c r="F26" s="36">
        <v>868.24094</v>
      </c>
      <c r="G26" s="114">
        <v>1275.941</v>
      </c>
      <c r="H26" s="5"/>
    </row>
    <row r="27" spans="1:8" ht="12.75">
      <c r="A27" s="6" t="s">
        <v>29</v>
      </c>
      <c r="B27" s="12">
        <v>221</v>
      </c>
      <c r="C27" s="35">
        <f t="shared" si="0"/>
        <v>8</v>
      </c>
      <c r="D27" s="35">
        <v>2</v>
      </c>
      <c r="E27" s="35">
        <v>2</v>
      </c>
      <c r="F27" s="35">
        <v>2</v>
      </c>
      <c r="G27" s="79">
        <v>2</v>
      </c>
      <c r="H27" s="5"/>
    </row>
    <row r="28" spans="1:8" ht="12.75">
      <c r="A28" s="6" t="s">
        <v>39</v>
      </c>
      <c r="B28" s="12">
        <v>223</v>
      </c>
      <c r="C28" s="35">
        <f t="shared" si="0"/>
        <v>65.5</v>
      </c>
      <c r="D28" s="35">
        <v>20</v>
      </c>
      <c r="E28" s="35">
        <v>10</v>
      </c>
      <c r="F28" s="35">
        <v>10</v>
      </c>
      <c r="G28" s="79">
        <v>25.5</v>
      </c>
      <c r="H28" s="5"/>
    </row>
    <row r="29" spans="1:8" ht="12.75">
      <c r="A29" s="6" t="s">
        <v>108</v>
      </c>
      <c r="B29" s="12">
        <v>226</v>
      </c>
      <c r="C29" s="35">
        <f t="shared" si="0"/>
        <v>14.5</v>
      </c>
      <c r="D29" s="35">
        <v>0</v>
      </c>
      <c r="E29" s="35">
        <v>0</v>
      </c>
      <c r="F29" s="35">
        <v>0</v>
      </c>
      <c r="G29" s="79">
        <v>14.5</v>
      </c>
      <c r="H29" s="5"/>
    </row>
    <row r="30" spans="1:8" ht="12.75">
      <c r="A30" s="6" t="s">
        <v>31</v>
      </c>
      <c r="B30" s="12">
        <v>262</v>
      </c>
      <c r="C30" s="35">
        <f t="shared" si="0"/>
        <v>35</v>
      </c>
      <c r="D30" s="35">
        <v>10</v>
      </c>
      <c r="E30" s="35">
        <v>10</v>
      </c>
      <c r="F30" s="35">
        <v>10</v>
      </c>
      <c r="G30" s="79">
        <v>5</v>
      </c>
      <c r="H30" s="5"/>
    </row>
    <row r="31" spans="1:8" ht="12.75">
      <c r="A31" s="6" t="s">
        <v>54</v>
      </c>
      <c r="B31" s="12">
        <v>290</v>
      </c>
      <c r="C31" s="36">
        <f t="shared" si="0"/>
        <v>10.1</v>
      </c>
      <c r="D31" s="35">
        <v>0</v>
      </c>
      <c r="E31" s="35">
        <v>0</v>
      </c>
      <c r="F31" s="35">
        <v>0</v>
      </c>
      <c r="G31" s="79">
        <v>10.1</v>
      </c>
      <c r="H31" s="5"/>
    </row>
    <row r="32" spans="1:8" ht="12.75">
      <c r="A32" s="6" t="s">
        <v>93</v>
      </c>
      <c r="B32" s="12">
        <v>290</v>
      </c>
      <c r="C32" s="36">
        <f t="shared" si="0"/>
        <v>26.511</v>
      </c>
      <c r="D32" s="35">
        <v>6.6</v>
      </c>
      <c r="E32" s="35">
        <v>6.6</v>
      </c>
      <c r="F32" s="35">
        <v>6</v>
      </c>
      <c r="G32" s="114">
        <v>7.311</v>
      </c>
      <c r="H32" s="5"/>
    </row>
    <row r="33" spans="1:8" ht="12.75">
      <c r="A33" s="6" t="s">
        <v>42</v>
      </c>
      <c r="B33" s="12">
        <v>290</v>
      </c>
      <c r="C33" s="36">
        <f t="shared" si="0"/>
        <v>2.75</v>
      </c>
      <c r="D33" s="35">
        <v>0</v>
      </c>
      <c r="E33" s="36">
        <v>2.75</v>
      </c>
      <c r="F33" s="35">
        <v>0</v>
      </c>
      <c r="G33" s="79">
        <v>0</v>
      </c>
      <c r="H33" s="5"/>
    </row>
    <row r="34" spans="1:8" ht="12.75">
      <c r="A34" s="6" t="s">
        <v>94</v>
      </c>
      <c r="B34" s="12">
        <v>310</v>
      </c>
      <c r="C34" s="35">
        <f t="shared" si="0"/>
        <v>77</v>
      </c>
      <c r="D34" s="129">
        <v>19.25</v>
      </c>
      <c r="E34" s="129">
        <v>19.25</v>
      </c>
      <c r="F34" s="129">
        <v>19.25</v>
      </c>
      <c r="G34" s="130">
        <v>19.25</v>
      </c>
      <c r="H34" s="5"/>
    </row>
    <row r="35" spans="1:8" ht="12.75">
      <c r="A35" s="80" t="s">
        <v>35</v>
      </c>
      <c r="B35" s="12">
        <v>340</v>
      </c>
      <c r="C35" s="35">
        <f t="shared" si="0"/>
        <v>58.5</v>
      </c>
      <c r="D35" s="35">
        <v>14.6</v>
      </c>
      <c r="E35" s="35">
        <v>14.6</v>
      </c>
      <c r="F35" s="35">
        <v>14.6</v>
      </c>
      <c r="G35" s="79">
        <v>14.7</v>
      </c>
      <c r="H35" s="5"/>
    </row>
    <row r="36" spans="1:8" ht="13.5" thickBot="1">
      <c r="A36" s="75" t="s">
        <v>36</v>
      </c>
      <c r="B36" s="76">
        <v>340</v>
      </c>
      <c r="C36" s="131">
        <f t="shared" si="0"/>
        <v>321.977</v>
      </c>
      <c r="D36" s="131">
        <v>80.494</v>
      </c>
      <c r="E36" s="131">
        <v>80.494</v>
      </c>
      <c r="F36" s="131">
        <v>80.494</v>
      </c>
      <c r="G36" s="136">
        <v>80.495</v>
      </c>
      <c r="H36" s="5"/>
    </row>
    <row r="37" spans="1:8" ht="13.5" thickBot="1">
      <c r="A37" s="146" t="s">
        <v>115</v>
      </c>
      <c r="B37" s="147"/>
      <c r="C37" s="148">
        <f>C38</f>
        <v>24</v>
      </c>
      <c r="D37" s="148">
        <f>D38</f>
        <v>24</v>
      </c>
      <c r="E37" s="149"/>
      <c r="F37" s="149"/>
      <c r="G37" s="150"/>
      <c r="H37" s="5"/>
    </row>
    <row r="38" spans="1:8" ht="13.5" thickBot="1">
      <c r="A38" s="142" t="s">
        <v>31</v>
      </c>
      <c r="B38" s="102">
        <v>262</v>
      </c>
      <c r="C38" s="73">
        <f t="shared" si="0"/>
        <v>24</v>
      </c>
      <c r="D38" s="73">
        <v>24</v>
      </c>
      <c r="E38" s="143"/>
      <c r="F38" s="144"/>
      <c r="G38" s="145"/>
      <c r="H38" s="5"/>
    </row>
    <row r="39" spans="1:5" s="5" customFormat="1" ht="24" customHeight="1">
      <c r="A39" s="1"/>
      <c r="B39" s="2"/>
      <c r="C39" s="1"/>
      <c r="D39" s="1"/>
      <c r="E39" s="1"/>
    </row>
    <row r="40" spans="1:5" s="5" customFormat="1" ht="12.75">
      <c r="A40" s="1"/>
      <c r="B40" s="2"/>
      <c r="C40" s="1"/>
      <c r="D40" s="1"/>
      <c r="E40" s="1"/>
    </row>
    <row r="41" spans="1:5" s="5" customFormat="1" ht="12.75">
      <c r="A41" s="1"/>
      <c r="B41" s="2"/>
      <c r="C41" s="1"/>
      <c r="D41" s="1"/>
      <c r="E41" s="1"/>
    </row>
    <row r="42" spans="1:5" s="157" customFormat="1" ht="15.75">
      <c r="A42" s="155" t="s">
        <v>37</v>
      </c>
      <c r="B42" s="156"/>
      <c r="C42" s="156"/>
      <c r="D42" s="155" t="s">
        <v>38</v>
      </c>
      <c r="E42" s="156"/>
    </row>
    <row r="43" s="157" customFormat="1" ht="15.75">
      <c r="B43" s="158"/>
    </row>
    <row r="44" spans="1:5" s="157" customFormat="1" ht="15.75">
      <c r="A44" s="155" t="s">
        <v>118</v>
      </c>
      <c r="B44" s="158"/>
      <c r="D44" s="575" t="s">
        <v>78</v>
      </c>
      <c r="E44" s="575"/>
    </row>
    <row r="45" spans="1:5" s="5" customFormat="1" ht="12.75">
      <c r="A45" s="1"/>
      <c r="B45" s="2"/>
      <c r="C45" s="1"/>
      <c r="D45" s="1"/>
      <c r="E45" s="1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</sheetData>
  <sheetProtection/>
  <mergeCells count="9">
    <mergeCell ref="A20:G20"/>
    <mergeCell ref="D44:E44"/>
    <mergeCell ref="B2:G2"/>
    <mergeCell ref="A1:G1"/>
    <mergeCell ref="A11:G11"/>
    <mergeCell ref="A17:G17"/>
    <mergeCell ref="A18:G18"/>
    <mergeCell ref="A19:G19"/>
    <mergeCell ref="B10:G10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70"/>
  <sheetViews>
    <sheetView zoomScale="150" zoomScaleNormal="150" zoomScalePageLayoutView="0" workbookViewId="0" topLeftCell="A10">
      <selection activeCell="G30" sqref="G30:H30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91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113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111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SUM(H9+H23)</f>
        <v>22647.483839999994</v>
      </c>
      <c r="I8" s="37">
        <f>SUM(I9+I23)</f>
        <v>5677.857</v>
      </c>
      <c r="J8" s="37">
        <f>SUM(J10:J23)</f>
        <v>7404.304900000001</v>
      </c>
      <c r="K8" s="37">
        <f>SUM(K10:K23)</f>
        <v>3885.55494</v>
      </c>
      <c r="L8" s="95">
        <f>SUM(L10:L23)</f>
        <v>5679.767</v>
      </c>
      <c r="M8" s="5"/>
    </row>
    <row r="9" spans="1:13" ht="18" customHeight="1" thickBot="1">
      <c r="A9" s="34" t="s">
        <v>120</v>
      </c>
      <c r="B9" s="13"/>
      <c r="C9" s="14"/>
      <c r="D9" s="14"/>
      <c r="E9" s="15"/>
      <c r="F9" s="16"/>
      <c r="G9" s="16"/>
      <c r="H9" s="37">
        <f>SUM(H10:H21)</f>
        <v>22623.483839999994</v>
      </c>
      <c r="I9" s="37">
        <f>SUM(I10:I21)</f>
        <v>5653.857</v>
      </c>
      <c r="J9" s="37">
        <f>SUM(J10:J21)</f>
        <v>7404.304900000001</v>
      </c>
      <c r="K9" s="37">
        <f>SUM(K10:K21)</f>
        <v>3885.55494</v>
      </c>
      <c r="L9" s="95">
        <f>SUM(L10:L21)</f>
        <v>5679.767</v>
      </c>
      <c r="M9" s="5"/>
    </row>
    <row r="10" spans="1:13" ht="12.75">
      <c r="A10" s="58" t="s">
        <v>8</v>
      </c>
      <c r="B10" s="65" t="s">
        <v>7</v>
      </c>
      <c r="C10" s="66">
        <v>7</v>
      </c>
      <c r="D10" s="66">
        <v>2</v>
      </c>
      <c r="E10" s="67">
        <v>1920659</v>
      </c>
      <c r="F10" s="59">
        <v>111</v>
      </c>
      <c r="G10" s="59">
        <v>211</v>
      </c>
      <c r="H10" s="60">
        <f aca="true" t="shared" si="0" ref="H10:H21">I10+J10+K10+L10</f>
        <v>16899.881999999998</v>
      </c>
      <c r="I10" s="60">
        <v>4224.972</v>
      </c>
      <c r="J10" s="60">
        <v>5574.97</v>
      </c>
      <c r="K10" s="60">
        <v>2874.97</v>
      </c>
      <c r="L10" s="92">
        <v>4224.97</v>
      </c>
      <c r="M10" s="5"/>
    </row>
    <row r="11" spans="1:13" ht="12.75">
      <c r="A11" s="11" t="s">
        <v>9</v>
      </c>
      <c r="B11" s="7" t="s">
        <v>7</v>
      </c>
      <c r="C11" s="8">
        <v>7</v>
      </c>
      <c r="D11" s="8">
        <v>2</v>
      </c>
      <c r="E11" s="9">
        <v>1920659</v>
      </c>
      <c r="F11" s="10">
        <v>111</v>
      </c>
      <c r="G11" s="10">
        <v>213</v>
      </c>
      <c r="H11" s="36">
        <f>I11+J11+K11+L11</f>
        <v>5103.7638400000005</v>
      </c>
      <c r="I11" s="36">
        <v>1275.941</v>
      </c>
      <c r="J11" s="36">
        <v>1683.6409</v>
      </c>
      <c r="K11" s="36">
        <v>868.24094</v>
      </c>
      <c r="L11" s="114">
        <v>1275.941</v>
      </c>
      <c r="M11" s="5"/>
    </row>
    <row r="12" spans="1:13" ht="12.75">
      <c r="A12" s="6" t="s">
        <v>29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221</v>
      </c>
      <c r="H12" s="35">
        <f t="shared" si="0"/>
        <v>8</v>
      </c>
      <c r="I12" s="35">
        <v>2</v>
      </c>
      <c r="J12" s="35">
        <v>2</v>
      </c>
      <c r="K12" s="35">
        <v>2</v>
      </c>
      <c r="L12" s="79">
        <v>2</v>
      </c>
      <c r="M12" s="5"/>
    </row>
    <row r="13" spans="1:13" ht="12.75">
      <c r="A13" s="6" t="s">
        <v>39</v>
      </c>
      <c r="B13" s="7" t="s">
        <v>7</v>
      </c>
      <c r="C13" s="8">
        <v>7</v>
      </c>
      <c r="D13" s="8">
        <v>2</v>
      </c>
      <c r="E13" s="9">
        <v>4219900</v>
      </c>
      <c r="F13" s="10">
        <v>244</v>
      </c>
      <c r="G13" s="12">
        <v>223</v>
      </c>
      <c r="H13" s="35">
        <f t="shared" si="0"/>
        <v>65.5</v>
      </c>
      <c r="I13" s="35">
        <v>20</v>
      </c>
      <c r="J13" s="35">
        <v>10</v>
      </c>
      <c r="K13" s="35">
        <v>10</v>
      </c>
      <c r="L13" s="79">
        <v>25.5</v>
      </c>
      <c r="M13" s="5"/>
    </row>
    <row r="14" spans="1:13" ht="12.75">
      <c r="A14" s="6" t="s">
        <v>108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226</v>
      </c>
      <c r="H14" s="35">
        <f t="shared" si="0"/>
        <v>14.5</v>
      </c>
      <c r="I14" s="35">
        <v>0</v>
      </c>
      <c r="J14" s="35">
        <v>0</v>
      </c>
      <c r="K14" s="35">
        <v>0</v>
      </c>
      <c r="L14" s="79">
        <v>14.5</v>
      </c>
      <c r="M14" s="5"/>
    </row>
    <row r="15" spans="1:13" ht="12.75">
      <c r="A15" s="6" t="s">
        <v>31</v>
      </c>
      <c r="B15" s="7" t="s">
        <v>7</v>
      </c>
      <c r="C15" s="8">
        <v>7</v>
      </c>
      <c r="D15" s="8">
        <v>2</v>
      </c>
      <c r="E15" s="9">
        <v>4219900</v>
      </c>
      <c r="F15" s="10">
        <v>321</v>
      </c>
      <c r="G15" s="12">
        <v>262</v>
      </c>
      <c r="H15" s="35">
        <f t="shared" si="0"/>
        <v>35</v>
      </c>
      <c r="I15" s="35">
        <v>10</v>
      </c>
      <c r="J15" s="35">
        <v>10</v>
      </c>
      <c r="K15" s="35">
        <v>10</v>
      </c>
      <c r="L15" s="79">
        <v>5</v>
      </c>
      <c r="M15" s="5"/>
    </row>
    <row r="16" spans="1:13" ht="12.75">
      <c r="A16" s="6" t="s">
        <v>54</v>
      </c>
      <c r="B16" s="7" t="s">
        <v>7</v>
      </c>
      <c r="C16" s="8">
        <v>7</v>
      </c>
      <c r="D16" s="8">
        <v>2</v>
      </c>
      <c r="E16" s="9">
        <v>4219900</v>
      </c>
      <c r="F16" s="10">
        <v>851</v>
      </c>
      <c r="G16" s="12">
        <v>290</v>
      </c>
      <c r="H16" s="36">
        <f t="shared" si="0"/>
        <v>10.1</v>
      </c>
      <c r="I16" s="35">
        <v>0</v>
      </c>
      <c r="J16" s="35">
        <v>0</v>
      </c>
      <c r="K16" s="35">
        <v>0</v>
      </c>
      <c r="L16" s="79">
        <v>10.1</v>
      </c>
      <c r="M16" s="5"/>
    </row>
    <row r="17" spans="1:13" ht="12.75">
      <c r="A17" s="6" t="s">
        <v>93</v>
      </c>
      <c r="B17" s="7" t="s">
        <v>7</v>
      </c>
      <c r="C17" s="8">
        <v>7</v>
      </c>
      <c r="D17" s="8">
        <v>2</v>
      </c>
      <c r="E17" s="9">
        <v>4219900</v>
      </c>
      <c r="F17" s="10">
        <v>851</v>
      </c>
      <c r="G17" s="12">
        <v>290</v>
      </c>
      <c r="H17" s="36">
        <f t="shared" si="0"/>
        <v>26.511</v>
      </c>
      <c r="I17" s="35">
        <v>6.6</v>
      </c>
      <c r="J17" s="35">
        <v>6.6</v>
      </c>
      <c r="K17" s="35">
        <v>6</v>
      </c>
      <c r="L17" s="114">
        <v>7.311</v>
      </c>
      <c r="M17" s="5"/>
    </row>
    <row r="18" spans="1:13" ht="12.75">
      <c r="A18" s="6" t="s">
        <v>42</v>
      </c>
      <c r="B18" s="7" t="s">
        <v>7</v>
      </c>
      <c r="C18" s="8">
        <v>7</v>
      </c>
      <c r="D18" s="8">
        <v>2</v>
      </c>
      <c r="E18" s="9">
        <v>4219900</v>
      </c>
      <c r="F18" s="10">
        <v>852</v>
      </c>
      <c r="G18" s="12">
        <v>290</v>
      </c>
      <c r="H18" s="36">
        <f t="shared" si="0"/>
        <v>2.75</v>
      </c>
      <c r="I18" s="35">
        <v>0</v>
      </c>
      <c r="J18" s="36">
        <v>2.75</v>
      </c>
      <c r="K18" s="35">
        <v>0</v>
      </c>
      <c r="L18" s="114">
        <v>0</v>
      </c>
      <c r="M18" s="5"/>
    </row>
    <row r="19" spans="1:13" ht="12.75">
      <c r="A19" s="6" t="s">
        <v>94</v>
      </c>
      <c r="B19" s="7" t="s">
        <v>7</v>
      </c>
      <c r="C19" s="8">
        <v>7</v>
      </c>
      <c r="D19" s="8">
        <v>2</v>
      </c>
      <c r="E19" s="9">
        <v>1920659</v>
      </c>
      <c r="F19" s="10">
        <v>244</v>
      </c>
      <c r="G19" s="12">
        <v>310</v>
      </c>
      <c r="H19" s="35">
        <f t="shared" si="0"/>
        <v>77</v>
      </c>
      <c r="I19" s="129">
        <v>19.25</v>
      </c>
      <c r="J19" s="129">
        <v>19.25</v>
      </c>
      <c r="K19" s="129">
        <v>19.25</v>
      </c>
      <c r="L19" s="130">
        <v>19.25</v>
      </c>
      <c r="M19" s="5"/>
    </row>
    <row r="20" spans="1:13" ht="12.75">
      <c r="A20" s="80" t="s">
        <v>35</v>
      </c>
      <c r="B20" s="7" t="s">
        <v>7</v>
      </c>
      <c r="C20" s="8">
        <v>7</v>
      </c>
      <c r="D20" s="8">
        <v>2</v>
      </c>
      <c r="E20" s="9">
        <v>1920659</v>
      </c>
      <c r="F20" s="10">
        <v>244</v>
      </c>
      <c r="G20" s="12">
        <v>340</v>
      </c>
      <c r="H20" s="35">
        <f t="shared" si="0"/>
        <v>58.5</v>
      </c>
      <c r="I20" s="35">
        <v>14.6</v>
      </c>
      <c r="J20" s="35">
        <v>14.6</v>
      </c>
      <c r="K20" s="35">
        <v>14.6</v>
      </c>
      <c r="L20" s="79">
        <v>14.7</v>
      </c>
      <c r="M20" s="5"/>
    </row>
    <row r="21" spans="1:13" ht="13.5" thickBot="1">
      <c r="A21" s="75" t="s">
        <v>36</v>
      </c>
      <c r="B21" s="134" t="s">
        <v>7</v>
      </c>
      <c r="C21" s="135">
        <v>7</v>
      </c>
      <c r="D21" s="135">
        <v>2</v>
      </c>
      <c r="E21" s="132">
        <v>4361200</v>
      </c>
      <c r="F21" s="133">
        <v>244</v>
      </c>
      <c r="G21" s="76">
        <v>340</v>
      </c>
      <c r="H21" s="131">
        <f t="shared" si="0"/>
        <v>321.977</v>
      </c>
      <c r="I21" s="131">
        <v>80.494</v>
      </c>
      <c r="J21" s="131">
        <v>80.494</v>
      </c>
      <c r="K21" s="131">
        <v>80.494</v>
      </c>
      <c r="L21" s="136">
        <v>80.495</v>
      </c>
      <c r="M21" s="5"/>
    </row>
    <row r="22" spans="1:13" s="137" customFormat="1" ht="13.5" thickBot="1">
      <c r="A22" s="146" t="s">
        <v>119</v>
      </c>
      <c r="B22" s="160"/>
      <c r="C22" s="161"/>
      <c r="D22" s="161"/>
      <c r="E22" s="162"/>
      <c r="F22" s="163"/>
      <c r="G22" s="147"/>
      <c r="H22" s="148">
        <f>H23</f>
        <v>24</v>
      </c>
      <c r="I22" s="148">
        <f>I23</f>
        <v>24</v>
      </c>
      <c r="J22" s="148">
        <f>J23</f>
        <v>0</v>
      </c>
      <c r="K22" s="148">
        <f>K23</f>
        <v>0</v>
      </c>
      <c r="L22" s="164">
        <f>L23</f>
        <v>0</v>
      </c>
      <c r="M22" s="38"/>
    </row>
    <row r="23" spans="1:13" ht="13.5" thickBot="1">
      <c r="A23" s="142" t="s">
        <v>31</v>
      </c>
      <c r="B23" s="108" t="s">
        <v>7</v>
      </c>
      <c r="C23" s="109">
        <v>7</v>
      </c>
      <c r="D23" s="109">
        <v>2</v>
      </c>
      <c r="E23" s="110">
        <v>4219900</v>
      </c>
      <c r="F23" s="111">
        <v>321</v>
      </c>
      <c r="G23" s="102">
        <v>262</v>
      </c>
      <c r="H23" s="73">
        <v>24</v>
      </c>
      <c r="I23" s="73">
        <v>24</v>
      </c>
      <c r="J23" s="73"/>
      <c r="K23" s="73"/>
      <c r="L23" s="159"/>
      <c r="M23" s="5"/>
    </row>
    <row r="24" spans="1:13" ht="12.75">
      <c r="A24" s="90"/>
      <c r="B24" s="23"/>
      <c r="C24" s="24"/>
      <c r="D24" s="24"/>
      <c r="E24" s="25"/>
      <c r="F24" s="26"/>
      <c r="G24" s="52"/>
      <c r="H24" s="91"/>
      <c r="I24" s="91"/>
      <c r="J24" s="91"/>
      <c r="K24" s="91"/>
      <c r="L24" s="91"/>
      <c r="M24" s="5"/>
    </row>
    <row r="25" spans="2:7" s="157" customFormat="1" ht="15.75">
      <c r="B25" s="158"/>
      <c r="C25" s="158"/>
      <c r="D25" s="158"/>
      <c r="E25" s="158"/>
      <c r="F25" s="165"/>
      <c r="G25" s="158"/>
    </row>
    <row r="26" spans="2:7" s="157" customFormat="1" ht="15.75">
      <c r="B26" s="158"/>
      <c r="C26" s="158"/>
      <c r="D26" s="158"/>
      <c r="E26" s="158"/>
      <c r="F26" s="165"/>
      <c r="G26" s="158"/>
    </row>
    <row r="27" spans="1:9" s="157" customFormat="1" ht="15.75">
      <c r="A27" s="155" t="s">
        <v>121</v>
      </c>
      <c r="B27" s="156"/>
      <c r="C27" s="156"/>
      <c r="D27" s="155"/>
      <c r="E27" s="156"/>
      <c r="F27" s="166"/>
      <c r="G27" s="155" t="s">
        <v>38</v>
      </c>
      <c r="H27" s="155"/>
      <c r="I27" s="155"/>
    </row>
    <row r="28" spans="2:7" s="157" customFormat="1" ht="15.75">
      <c r="B28" s="158"/>
      <c r="C28" s="158"/>
      <c r="D28" s="158"/>
      <c r="E28" s="158"/>
      <c r="F28" s="165"/>
      <c r="G28" s="158"/>
    </row>
    <row r="29" spans="2:7" s="157" customFormat="1" ht="15.75">
      <c r="B29" s="158"/>
      <c r="C29" s="158"/>
      <c r="D29" s="158"/>
      <c r="E29" s="158"/>
      <c r="F29" s="165"/>
      <c r="G29" s="158"/>
    </row>
    <row r="30" spans="1:8" s="157" customFormat="1" ht="15.75">
      <c r="A30" s="155" t="s">
        <v>118</v>
      </c>
      <c r="B30" s="158"/>
      <c r="C30" s="158"/>
      <c r="D30" s="158"/>
      <c r="E30" s="158"/>
      <c r="F30" s="165"/>
      <c r="G30" s="575" t="s">
        <v>78</v>
      </c>
      <c r="H30" s="575"/>
    </row>
    <row r="31" spans="2:7" s="157" customFormat="1" ht="15.75">
      <c r="B31" s="158"/>
      <c r="C31" s="158"/>
      <c r="D31" s="158"/>
      <c r="E31" s="158"/>
      <c r="F31" s="165"/>
      <c r="G31" s="158"/>
    </row>
    <row r="32" spans="2:7" s="157" customFormat="1" ht="15.75">
      <c r="B32" s="158"/>
      <c r="C32" s="158"/>
      <c r="D32" s="158"/>
      <c r="E32" s="158"/>
      <c r="F32" s="165"/>
      <c r="G32" s="158"/>
    </row>
    <row r="33" spans="2:7" s="157" customFormat="1" ht="15.75">
      <c r="B33" s="158"/>
      <c r="C33" s="158"/>
      <c r="D33" s="158"/>
      <c r="E33" s="158"/>
      <c r="F33" s="165"/>
      <c r="G33" s="158"/>
    </row>
    <row r="34" spans="2:7" s="157" customFormat="1" ht="15.75">
      <c r="B34" s="158"/>
      <c r="C34" s="158"/>
      <c r="D34" s="158"/>
      <c r="E34" s="158"/>
      <c r="F34" s="165"/>
      <c r="G34" s="158"/>
    </row>
    <row r="35" spans="2:7" s="157" customFormat="1" ht="15.75">
      <c r="B35" s="158"/>
      <c r="C35" s="158"/>
      <c r="D35" s="158"/>
      <c r="E35" s="158"/>
      <c r="F35" s="165"/>
      <c r="G35" s="158"/>
    </row>
    <row r="36" spans="2:7" s="157" customFormat="1" ht="15.75">
      <c r="B36" s="158"/>
      <c r="C36" s="158"/>
      <c r="D36" s="158"/>
      <c r="E36" s="158"/>
      <c r="F36" s="165"/>
      <c r="G36" s="158"/>
    </row>
    <row r="37" spans="2:7" s="157" customFormat="1" ht="15.75">
      <c r="B37" s="158"/>
      <c r="C37" s="158"/>
      <c r="D37" s="158"/>
      <c r="E37" s="158"/>
      <c r="F37" s="165"/>
      <c r="G37" s="158"/>
    </row>
    <row r="38" spans="2:7" s="157" customFormat="1" ht="15.75">
      <c r="B38" s="158"/>
      <c r="C38" s="158"/>
      <c r="D38" s="158"/>
      <c r="E38" s="158"/>
      <c r="F38" s="165"/>
      <c r="G38" s="158"/>
    </row>
    <row r="39" spans="2:7" s="157" customFormat="1" ht="15.75">
      <c r="B39" s="158"/>
      <c r="C39" s="158"/>
      <c r="D39" s="158"/>
      <c r="E39" s="158"/>
      <c r="F39" s="165"/>
      <c r="G39" s="158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</sheetData>
  <sheetProtection/>
  <mergeCells count="4">
    <mergeCell ref="G30:H30"/>
    <mergeCell ref="A2:L2"/>
    <mergeCell ref="A3:L3"/>
    <mergeCell ref="A4:L4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6"/>
  <sheetViews>
    <sheetView zoomScale="150" zoomScaleNormal="150" zoomScalePageLayoutView="0" workbookViewId="0" topLeftCell="A19">
      <selection activeCell="F27" sqref="F27"/>
    </sheetView>
  </sheetViews>
  <sheetFormatPr defaultColWidth="9.00390625" defaultRowHeight="12.75"/>
  <cols>
    <col min="1" max="1" width="32.125" style="1" customWidth="1"/>
    <col min="2" max="2" width="5.753906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15.00390625" style="3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97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98</v>
      </c>
      <c r="C2" s="624"/>
      <c r="D2" s="624"/>
      <c r="E2" s="624"/>
      <c r="F2" s="624"/>
      <c r="G2" s="46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C24+C25</f>
        <v>22003.645839999997</v>
      </c>
      <c r="G5" s="120"/>
    </row>
    <row r="6" spans="2:7" ht="12.75">
      <c r="B6" s="124" t="s">
        <v>99</v>
      </c>
      <c r="C6" s="124"/>
      <c r="D6" s="124"/>
      <c r="E6" s="124"/>
      <c r="F6" s="124"/>
      <c r="G6" s="124"/>
    </row>
    <row r="7" spans="2:7" ht="12.75">
      <c r="B7" s="124" t="s">
        <v>100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19" t="s">
        <v>19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96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106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69" t="s">
        <v>25</v>
      </c>
      <c r="B23" s="70"/>
      <c r="C23" s="71">
        <f>SUM(C24:C33)</f>
        <v>22620.733839999994</v>
      </c>
      <c r="D23" s="71">
        <f>SUM(D24:D33)</f>
        <v>5653.857</v>
      </c>
      <c r="E23" s="71">
        <f>SUM(E24:E33)</f>
        <v>7401.554900000001</v>
      </c>
      <c r="F23" s="71">
        <f>SUM(F24:F33)</f>
        <v>3885.55494</v>
      </c>
      <c r="G23" s="117">
        <f>SUM(G24:G33)</f>
        <v>5679.767</v>
      </c>
      <c r="H23" s="5"/>
    </row>
    <row r="24" spans="1:8" ht="12.75">
      <c r="A24" s="58" t="s">
        <v>8</v>
      </c>
      <c r="B24" s="59">
        <v>211</v>
      </c>
      <c r="C24" s="60">
        <f aca="true" t="shared" si="0" ref="C24:C33">D24+E24+F24+G24</f>
        <v>16899.881999999998</v>
      </c>
      <c r="D24" s="60">
        <v>4224.972</v>
      </c>
      <c r="E24" s="60">
        <v>5574.97</v>
      </c>
      <c r="F24" s="60">
        <v>2874.97</v>
      </c>
      <c r="G24" s="92">
        <v>4224.97</v>
      </c>
      <c r="H24" s="5"/>
    </row>
    <row r="25" spans="1:8" ht="12.75">
      <c r="A25" s="11" t="s">
        <v>9</v>
      </c>
      <c r="B25" s="10">
        <v>213</v>
      </c>
      <c r="C25" s="36">
        <f>D25+E25+F25+G25</f>
        <v>5103.7638400000005</v>
      </c>
      <c r="D25" s="50">
        <v>1275.941</v>
      </c>
      <c r="E25" s="50">
        <v>1683.6409</v>
      </c>
      <c r="F25" s="50">
        <v>868.24094</v>
      </c>
      <c r="G25" s="93">
        <v>1275.941</v>
      </c>
      <c r="H25" s="5"/>
    </row>
    <row r="26" spans="1:8" ht="12.75">
      <c r="A26" s="6" t="s">
        <v>29</v>
      </c>
      <c r="B26" s="12">
        <v>221</v>
      </c>
      <c r="C26" s="35">
        <f t="shared" si="0"/>
        <v>8</v>
      </c>
      <c r="D26" s="68">
        <v>2</v>
      </c>
      <c r="E26" s="68">
        <v>2</v>
      </c>
      <c r="F26" s="68">
        <v>2</v>
      </c>
      <c r="G26" s="72">
        <v>2</v>
      </c>
      <c r="H26" s="5"/>
    </row>
    <row r="27" spans="1:8" ht="12.75">
      <c r="A27" s="6" t="s">
        <v>39</v>
      </c>
      <c r="B27" s="12">
        <v>223</v>
      </c>
      <c r="C27" s="35">
        <f t="shared" si="0"/>
        <v>80</v>
      </c>
      <c r="D27" s="68">
        <v>20</v>
      </c>
      <c r="E27" s="68">
        <v>10</v>
      </c>
      <c r="F27" s="68">
        <v>10</v>
      </c>
      <c r="G27" s="72">
        <v>40</v>
      </c>
      <c r="H27" s="5"/>
    </row>
    <row r="28" spans="1:8" ht="12.75">
      <c r="A28" s="6" t="s">
        <v>31</v>
      </c>
      <c r="B28" s="12">
        <v>262</v>
      </c>
      <c r="C28" s="35">
        <f t="shared" si="0"/>
        <v>35</v>
      </c>
      <c r="D28" s="35">
        <v>10</v>
      </c>
      <c r="E28" s="35">
        <v>10</v>
      </c>
      <c r="F28" s="35">
        <v>10</v>
      </c>
      <c r="G28" s="79">
        <v>5</v>
      </c>
      <c r="H28" s="5"/>
    </row>
    <row r="29" spans="1:8" ht="12.75">
      <c r="A29" s="6" t="s">
        <v>54</v>
      </c>
      <c r="B29" s="101">
        <v>290</v>
      </c>
      <c r="C29" s="36">
        <f t="shared" si="0"/>
        <v>10.1</v>
      </c>
      <c r="D29" s="35">
        <v>0</v>
      </c>
      <c r="E29" s="35">
        <v>0</v>
      </c>
      <c r="F29" s="35">
        <v>0</v>
      </c>
      <c r="G29" s="79">
        <v>10.1</v>
      </c>
      <c r="H29" s="5"/>
    </row>
    <row r="30" spans="1:8" ht="12.75">
      <c r="A30" s="6" t="s">
        <v>93</v>
      </c>
      <c r="B30" s="101">
        <v>290</v>
      </c>
      <c r="C30" s="36">
        <f t="shared" si="0"/>
        <v>26.511</v>
      </c>
      <c r="D30" s="35">
        <v>6.6</v>
      </c>
      <c r="E30" s="35">
        <v>6.6</v>
      </c>
      <c r="F30" s="35">
        <v>6</v>
      </c>
      <c r="G30" s="114">
        <v>7.311</v>
      </c>
      <c r="H30" s="5"/>
    </row>
    <row r="31" spans="1:8" ht="12.75">
      <c r="A31" s="6" t="s">
        <v>94</v>
      </c>
      <c r="B31" s="78">
        <v>310</v>
      </c>
      <c r="C31" s="35">
        <f t="shared" si="0"/>
        <v>77</v>
      </c>
      <c r="D31" s="129">
        <v>19.25</v>
      </c>
      <c r="E31" s="129">
        <v>19.25</v>
      </c>
      <c r="F31" s="129">
        <v>19.25</v>
      </c>
      <c r="G31" s="130">
        <v>19.25</v>
      </c>
      <c r="H31" s="5"/>
    </row>
    <row r="32" spans="1:8" ht="12.75">
      <c r="A32" s="81" t="s">
        <v>35</v>
      </c>
      <c r="B32" s="76">
        <v>340</v>
      </c>
      <c r="C32" s="35">
        <f t="shared" si="0"/>
        <v>58.5</v>
      </c>
      <c r="D32" s="35">
        <v>14.6</v>
      </c>
      <c r="E32" s="35">
        <v>14.6</v>
      </c>
      <c r="F32" s="35">
        <v>14.6</v>
      </c>
      <c r="G32" s="79">
        <v>14.7</v>
      </c>
      <c r="H32" s="5"/>
    </row>
    <row r="33" spans="1:8" ht="13.5" thickBot="1">
      <c r="A33" s="74" t="s">
        <v>36</v>
      </c>
      <c r="B33" s="61">
        <v>340</v>
      </c>
      <c r="C33" s="86">
        <f t="shared" si="0"/>
        <v>321.977</v>
      </c>
      <c r="D33" s="103">
        <v>80.494</v>
      </c>
      <c r="E33" s="103">
        <v>80.494</v>
      </c>
      <c r="F33" s="103">
        <v>80.494</v>
      </c>
      <c r="G33" s="115">
        <v>80.495</v>
      </c>
      <c r="H33" s="5"/>
    </row>
    <row r="34" spans="1:8" ht="12.75">
      <c r="A34" s="51"/>
      <c r="B34" s="52"/>
      <c r="C34" s="53"/>
      <c r="D34" s="54"/>
      <c r="E34" s="55"/>
      <c r="F34" s="56"/>
      <c r="G34" s="57"/>
      <c r="H34" s="5"/>
    </row>
    <row r="35" spans="1:5" s="5" customFormat="1" ht="24" customHeight="1">
      <c r="A35" s="1"/>
      <c r="B35" s="2"/>
      <c r="C35" s="1"/>
      <c r="D35" s="1"/>
      <c r="E35" s="1"/>
    </row>
    <row r="36" spans="2:7" s="38" customFormat="1" ht="12.75">
      <c r="B36" s="39"/>
      <c r="C36" s="39"/>
      <c r="E36" s="39"/>
      <c r="F36" s="39"/>
      <c r="G36" s="39"/>
    </row>
    <row r="37" spans="1:5" s="5" customFormat="1" ht="12.75">
      <c r="A37" s="1"/>
      <c r="B37" s="2"/>
      <c r="C37" s="1"/>
      <c r="D37" s="1"/>
      <c r="E37" s="1"/>
    </row>
    <row r="38" spans="1:5" s="5" customFormat="1" ht="12.75">
      <c r="A38" s="119"/>
      <c r="B38" s="2"/>
      <c r="C38" s="1"/>
      <c r="D38" s="627"/>
      <c r="E38" s="627"/>
    </row>
    <row r="39" spans="1:5" s="5" customFormat="1" ht="12.75">
      <c r="A39" s="1"/>
      <c r="B39" s="2"/>
      <c r="C39" s="1"/>
      <c r="D39" s="1"/>
      <c r="E39" s="1"/>
    </row>
    <row r="40" spans="1:5" s="5" customFormat="1" ht="12.75">
      <c r="A40" s="1"/>
      <c r="B40" s="2"/>
      <c r="C40" s="1"/>
      <c r="D40" s="1"/>
      <c r="E40" s="1"/>
    </row>
    <row r="41" spans="1:5" s="5" customFormat="1" ht="12.75">
      <c r="A41" s="1"/>
      <c r="B41" s="2"/>
      <c r="C41" s="1"/>
      <c r="D41" s="1"/>
      <c r="E41" s="1"/>
    </row>
    <row r="42" spans="1:5" s="5" customFormat="1" ht="12.75">
      <c r="A42" s="1"/>
      <c r="B42" s="2"/>
      <c r="C42" s="1"/>
      <c r="D42" s="1"/>
      <c r="E42" s="1"/>
    </row>
    <row r="43" spans="1:5" s="5" customFormat="1" ht="12.75">
      <c r="A43" s="38" t="s">
        <v>37</v>
      </c>
      <c r="B43" s="39"/>
      <c r="C43" s="39"/>
      <c r="D43" s="38" t="s">
        <v>38</v>
      </c>
      <c r="E43" s="39"/>
    </row>
    <row r="44" spans="1:5" s="5" customFormat="1" ht="12.75">
      <c r="A44" s="1"/>
      <c r="B44" s="2"/>
      <c r="C44" s="1"/>
      <c r="D44" s="1"/>
      <c r="E44" s="1"/>
    </row>
    <row r="45" spans="1:5" s="5" customFormat="1" ht="12.75">
      <c r="A45" s="119" t="s">
        <v>77</v>
      </c>
      <c r="B45" s="2"/>
      <c r="C45" s="1"/>
      <c r="D45" s="627" t="s">
        <v>78</v>
      </c>
      <c r="E45" s="627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</sheetData>
  <sheetProtection/>
  <mergeCells count="9">
    <mergeCell ref="D45:E45"/>
    <mergeCell ref="A20:G20"/>
    <mergeCell ref="D38:E38"/>
    <mergeCell ref="A1:G1"/>
    <mergeCell ref="B2:F2"/>
    <mergeCell ref="A11:G11"/>
    <mergeCell ref="A17:G17"/>
    <mergeCell ref="A18:G18"/>
    <mergeCell ref="A19:G19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92"/>
  <sheetViews>
    <sheetView zoomScale="150" zoomScaleNormal="150" zoomScalePageLayoutView="0" workbookViewId="0" topLeftCell="A7">
      <selection activeCell="A16" sqref="A16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95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107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SUM(H9:H18)</f>
        <v>22620.733839999994</v>
      </c>
      <c r="I8" s="37">
        <f>SUM(I9:I18)</f>
        <v>5653.857</v>
      </c>
      <c r="J8" s="37">
        <f>SUM(J9:J18)</f>
        <v>7401.554900000001</v>
      </c>
      <c r="K8" s="37">
        <f>SUM(K9:K18)</f>
        <v>3885.55494</v>
      </c>
      <c r="L8" s="95">
        <f>SUM(L9:L18)</f>
        <v>5679.767</v>
      </c>
      <c r="M8" s="5"/>
    </row>
    <row r="9" spans="1:13" ht="13.5" thickBot="1">
      <c r="A9" s="58" t="s">
        <v>8</v>
      </c>
      <c r="B9" s="65" t="s">
        <v>7</v>
      </c>
      <c r="C9" s="66">
        <v>7</v>
      </c>
      <c r="D9" s="66">
        <v>2</v>
      </c>
      <c r="E9" s="67">
        <v>1920659</v>
      </c>
      <c r="F9" s="59">
        <v>111</v>
      </c>
      <c r="G9" s="59">
        <v>211</v>
      </c>
      <c r="H9" s="60">
        <f aca="true" t="shared" si="0" ref="H9:H18">I9+J9+K9+L9</f>
        <v>16899.881999999998</v>
      </c>
      <c r="I9" s="60">
        <v>4224.972</v>
      </c>
      <c r="J9" s="60">
        <v>5574.97</v>
      </c>
      <c r="K9" s="60">
        <v>2874.97</v>
      </c>
      <c r="L9" s="92">
        <v>4224.97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67">
        <v>1920659</v>
      </c>
      <c r="F10" s="10">
        <v>111</v>
      </c>
      <c r="G10" s="10">
        <v>213</v>
      </c>
      <c r="H10" s="36">
        <f>I10+J10+K10+L10</f>
        <v>5103.7638400000005</v>
      </c>
      <c r="I10" s="50">
        <v>1275.941</v>
      </c>
      <c r="J10" s="50">
        <v>1683.6409</v>
      </c>
      <c r="K10" s="50">
        <v>868.24094</v>
      </c>
      <c r="L10" s="93">
        <v>1275.941</v>
      </c>
      <c r="M10" s="5"/>
    </row>
    <row r="11" spans="1:13" ht="12.75">
      <c r="A11" s="6" t="s">
        <v>29</v>
      </c>
      <c r="B11" s="7" t="s">
        <v>7</v>
      </c>
      <c r="C11" s="8">
        <v>7</v>
      </c>
      <c r="D11" s="8">
        <v>2</v>
      </c>
      <c r="E11" s="9">
        <v>4219900</v>
      </c>
      <c r="F11" s="10">
        <v>244</v>
      </c>
      <c r="G11" s="12">
        <v>221</v>
      </c>
      <c r="H11" s="35">
        <f t="shared" si="0"/>
        <v>8</v>
      </c>
      <c r="I11" s="68">
        <v>2</v>
      </c>
      <c r="J11" s="68">
        <v>2</v>
      </c>
      <c r="K11" s="68">
        <v>2</v>
      </c>
      <c r="L11" s="72">
        <v>2</v>
      </c>
      <c r="M11" s="5"/>
    </row>
    <row r="12" spans="1:13" ht="12.75">
      <c r="A12" s="6" t="s">
        <v>39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223</v>
      </c>
      <c r="H12" s="35">
        <f t="shared" si="0"/>
        <v>80</v>
      </c>
      <c r="I12" s="68">
        <v>20</v>
      </c>
      <c r="J12" s="68">
        <v>10</v>
      </c>
      <c r="K12" s="68">
        <v>10</v>
      </c>
      <c r="L12" s="72">
        <v>40</v>
      </c>
      <c r="M12" s="5"/>
    </row>
    <row r="13" spans="1:13" ht="12.75">
      <c r="A13" s="6" t="s">
        <v>31</v>
      </c>
      <c r="B13" s="7" t="s">
        <v>7</v>
      </c>
      <c r="C13" s="8">
        <v>7</v>
      </c>
      <c r="D13" s="8">
        <v>2</v>
      </c>
      <c r="E13" s="9">
        <v>4219900</v>
      </c>
      <c r="F13" s="10">
        <v>321</v>
      </c>
      <c r="G13" s="12">
        <v>262</v>
      </c>
      <c r="H13" s="35">
        <f t="shared" si="0"/>
        <v>35</v>
      </c>
      <c r="I13" s="35">
        <v>10</v>
      </c>
      <c r="J13" s="35">
        <v>10</v>
      </c>
      <c r="K13" s="35">
        <v>10</v>
      </c>
      <c r="L13" s="79">
        <v>5</v>
      </c>
      <c r="M13" s="5"/>
    </row>
    <row r="14" spans="1:13" ht="12.75">
      <c r="A14" s="6" t="s">
        <v>54</v>
      </c>
      <c r="B14" s="7" t="s">
        <v>7</v>
      </c>
      <c r="C14" s="8">
        <v>7</v>
      </c>
      <c r="D14" s="8">
        <v>2</v>
      </c>
      <c r="E14" s="9">
        <v>4219900</v>
      </c>
      <c r="F14" s="10">
        <v>851</v>
      </c>
      <c r="G14" s="101">
        <v>290</v>
      </c>
      <c r="H14" s="36">
        <f t="shared" si="0"/>
        <v>10.1</v>
      </c>
      <c r="I14" s="35">
        <v>0</v>
      </c>
      <c r="J14" s="35">
        <v>0</v>
      </c>
      <c r="K14" s="35">
        <v>0</v>
      </c>
      <c r="L14" s="79">
        <v>10.1</v>
      </c>
      <c r="M14" s="5"/>
    </row>
    <row r="15" spans="1:13" ht="13.5" thickBot="1">
      <c r="A15" s="6" t="s">
        <v>93</v>
      </c>
      <c r="B15" s="82" t="s">
        <v>7</v>
      </c>
      <c r="C15" s="83">
        <v>7</v>
      </c>
      <c r="D15" s="83">
        <v>2</v>
      </c>
      <c r="E15" s="84">
        <v>4219900</v>
      </c>
      <c r="F15" s="10">
        <v>851</v>
      </c>
      <c r="G15" s="101">
        <v>290</v>
      </c>
      <c r="H15" s="36">
        <f t="shared" si="0"/>
        <v>26.511</v>
      </c>
      <c r="I15" s="35">
        <v>6.6</v>
      </c>
      <c r="J15" s="35">
        <v>6.6</v>
      </c>
      <c r="K15" s="35">
        <v>6</v>
      </c>
      <c r="L15" s="114">
        <v>7.311</v>
      </c>
      <c r="M15" s="5"/>
    </row>
    <row r="16" spans="1:13" ht="13.5" thickBot="1">
      <c r="A16" s="6" t="s">
        <v>94</v>
      </c>
      <c r="B16" s="82" t="s">
        <v>7</v>
      </c>
      <c r="C16" s="83">
        <v>7</v>
      </c>
      <c r="D16" s="83">
        <v>2</v>
      </c>
      <c r="E16" s="67">
        <v>1920659</v>
      </c>
      <c r="F16" s="10">
        <v>244</v>
      </c>
      <c r="G16" s="78">
        <v>310</v>
      </c>
      <c r="H16" s="35">
        <f t="shared" si="0"/>
        <v>77</v>
      </c>
      <c r="I16" s="129">
        <v>19.25</v>
      </c>
      <c r="J16" s="129">
        <v>19.25</v>
      </c>
      <c r="K16" s="129">
        <v>19.25</v>
      </c>
      <c r="L16" s="130">
        <v>19.25</v>
      </c>
      <c r="M16" s="5"/>
    </row>
    <row r="17" spans="1:13" ht="12.75">
      <c r="A17" s="81" t="s">
        <v>35</v>
      </c>
      <c r="B17" s="7" t="s">
        <v>7</v>
      </c>
      <c r="C17" s="8">
        <v>7</v>
      </c>
      <c r="D17" s="8">
        <v>2</v>
      </c>
      <c r="E17" s="67">
        <v>1920659</v>
      </c>
      <c r="F17" s="10">
        <v>244</v>
      </c>
      <c r="G17" s="76">
        <v>340</v>
      </c>
      <c r="H17" s="35">
        <f t="shared" si="0"/>
        <v>58.5</v>
      </c>
      <c r="I17" s="35">
        <v>14.6</v>
      </c>
      <c r="J17" s="35">
        <v>14.6</v>
      </c>
      <c r="K17" s="35">
        <v>14.6</v>
      </c>
      <c r="L17" s="79">
        <v>14.7</v>
      </c>
      <c r="M17" s="5"/>
    </row>
    <row r="18" spans="1:13" ht="13.5" thickBot="1">
      <c r="A18" s="74" t="s">
        <v>36</v>
      </c>
      <c r="B18" s="108" t="s">
        <v>7</v>
      </c>
      <c r="C18" s="109">
        <v>7</v>
      </c>
      <c r="D18" s="109">
        <v>2</v>
      </c>
      <c r="E18" s="19">
        <v>4361200</v>
      </c>
      <c r="F18" s="20">
        <v>244</v>
      </c>
      <c r="G18" s="61">
        <v>340</v>
      </c>
      <c r="H18" s="86">
        <f t="shared" si="0"/>
        <v>321.977</v>
      </c>
      <c r="I18" s="103">
        <v>80.494</v>
      </c>
      <c r="J18" s="103">
        <v>80.494</v>
      </c>
      <c r="K18" s="103">
        <v>80.494</v>
      </c>
      <c r="L18" s="115">
        <v>80.495</v>
      </c>
      <c r="M18" s="5"/>
    </row>
    <row r="19" spans="1:13" ht="12.75">
      <c r="A19" s="90"/>
      <c r="B19" s="23"/>
      <c r="C19" s="24"/>
      <c r="D19" s="24"/>
      <c r="E19" s="25"/>
      <c r="F19" s="26"/>
      <c r="G19" s="52"/>
      <c r="H19" s="91"/>
      <c r="I19" s="91"/>
      <c r="J19" s="91"/>
      <c r="K19" s="91"/>
      <c r="L19" s="91"/>
      <c r="M19" s="5"/>
    </row>
    <row r="20" spans="1:13" ht="12.75">
      <c r="A20" s="90"/>
      <c r="B20" s="23"/>
      <c r="C20" s="24"/>
      <c r="D20" s="24"/>
      <c r="E20" s="25"/>
      <c r="F20" s="26"/>
      <c r="G20" s="52"/>
      <c r="H20" s="91"/>
      <c r="I20" s="91"/>
      <c r="J20" s="91"/>
      <c r="K20" s="91"/>
      <c r="L20" s="91"/>
      <c r="M20" s="5"/>
    </row>
    <row r="21" spans="1:13" ht="12.75">
      <c r="A21" s="90"/>
      <c r="B21" s="23"/>
      <c r="C21" s="24"/>
      <c r="D21" s="24"/>
      <c r="E21" s="25"/>
      <c r="F21" s="26"/>
      <c r="G21" s="52"/>
      <c r="H21" s="91"/>
      <c r="I21" s="91"/>
      <c r="J21" s="91"/>
      <c r="K21" s="91"/>
      <c r="L21" s="91"/>
      <c r="M21" s="5"/>
    </row>
    <row r="22" spans="2:6" s="38" customFormat="1" ht="12.75">
      <c r="B22" s="39"/>
      <c r="C22" s="39"/>
      <c r="E22" s="39"/>
      <c r="F22" s="100"/>
    </row>
    <row r="23" spans="1:10" s="5" customFormat="1" ht="12.75">
      <c r="A23" s="1"/>
      <c r="B23" s="2"/>
      <c r="C23" s="2"/>
      <c r="D23" s="2"/>
      <c r="E23" s="2"/>
      <c r="F23" s="99"/>
      <c r="G23" s="2"/>
      <c r="H23" s="1"/>
      <c r="I23" s="1"/>
      <c r="J23" s="1"/>
    </row>
    <row r="24" spans="1:10" s="5" customFormat="1" ht="12.75">
      <c r="A24" s="1"/>
      <c r="B24" s="2"/>
      <c r="C24" s="2"/>
      <c r="D24" s="2"/>
      <c r="E24" s="2"/>
      <c r="F24" s="99"/>
      <c r="G24" s="2"/>
      <c r="H24" s="1"/>
      <c r="I24" s="1"/>
      <c r="J24" s="1"/>
    </row>
    <row r="25" spans="1:10" s="5" customFormat="1" ht="12.75">
      <c r="A25" s="119"/>
      <c r="B25" s="2"/>
      <c r="C25" s="2"/>
      <c r="D25" s="2"/>
      <c r="E25" s="2"/>
      <c r="F25" s="99"/>
      <c r="G25" s="627"/>
      <c r="H25" s="627"/>
      <c r="I25" s="1"/>
      <c r="J25" s="1"/>
    </row>
    <row r="26" spans="1:10" s="5" customFormat="1" ht="12.75">
      <c r="A26" s="1"/>
      <c r="B26" s="2"/>
      <c r="C26" s="2"/>
      <c r="D26" s="2"/>
      <c r="E26" s="2"/>
      <c r="F26" s="99"/>
      <c r="G26" s="2"/>
      <c r="H26" s="1"/>
      <c r="I26" s="1"/>
      <c r="J26" s="1"/>
    </row>
    <row r="27" spans="1:10" s="5" customFormat="1" ht="12.75">
      <c r="A27" s="1"/>
      <c r="B27" s="2"/>
      <c r="C27" s="2"/>
      <c r="D27" s="2"/>
      <c r="E27" s="2"/>
      <c r="F27" s="99"/>
      <c r="G27" s="2"/>
      <c r="H27" s="1"/>
      <c r="I27" s="1"/>
      <c r="J27" s="1"/>
    </row>
    <row r="28" spans="1:10" s="5" customFormat="1" ht="12.75">
      <c r="A28" s="1"/>
      <c r="B28" s="2"/>
      <c r="C28" s="2"/>
      <c r="D28" s="2"/>
      <c r="E28" s="2"/>
      <c r="F28" s="99"/>
      <c r="G28" s="2"/>
      <c r="H28" s="1"/>
      <c r="I28" s="1"/>
      <c r="J28" s="1"/>
    </row>
    <row r="29" spans="1:10" s="5" customFormat="1" ht="12.75">
      <c r="A29" s="1"/>
      <c r="B29" s="2"/>
      <c r="C29" s="2"/>
      <c r="D29" s="2"/>
      <c r="E29" s="2"/>
      <c r="F29" s="99"/>
      <c r="G29" s="2"/>
      <c r="H29" s="1"/>
      <c r="I29" s="1"/>
      <c r="J29" s="1"/>
    </row>
    <row r="30" spans="1:10" s="5" customFormat="1" ht="12.75">
      <c r="A30" s="38"/>
      <c r="B30" s="39"/>
      <c r="C30" s="39"/>
      <c r="D30" s="38"/>
      <c r="E30" s="39"/>
      <c r="F30" s="100"/>
      <c r="G30" s="38"/>
      <c r="H30" s="38"/>
      <c r="I30" s="38"/>
      <c r="J30" s="1"/>
    </row>
    <row r="31" spans="1:10" s="5" customFormat="1" ht="12.75">
      <c r="A31" s="1"/>
      <c r="B31" s="2"/>
      <c r="C31" s="2"/>
      <c r="D31" s="2"/>
      <c r="E31" s="2"/>
      <c r="F31" s="99"/>
      <c r="G31" s="2"/>
      <c r="H31" s="1"/>
      <c r="I31" s="1"/>
      <c r="J31" s="1"/>
    </row>
    <row r="32" spans="1:10" s="5" customFormat="1" ht="12.75">
      <c r="A32" s="1"/>
      <c r="B32" s="2"/>
      <c r="C32" s="2"/>
      <c r="D32" s="2"/>
      <c r="E32" s="2"/>
      <c r="F32" s="99"/>
      <c r="G32" s="2"/>
      <c r="H32" s="1"/>
      <c r="I32" s="1"/>
      <c r="J32" s="1"/>
    </row>
    <row r="33" spans="1:10" s="5" customFormat="1" ht="12.75">
      <c r="A33" s="119"/>
      <c r="B33" s="2"/>
      <c r="C33" s="2"/>
      <c r="D33" s="2"/>
      <c r="E33" s="2"/>
      <c r="F33" s="99"/>
      <c r="G33" s="627"/>
      <c r="H33" s="627"/>
      <c r="I33" s="1"/>
      <c r="J33" s="1"/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1"/>
      <c r="B36" s="2"/>
      <c r="C36" s="2"/>
      <c r="D36" s="2"/>
      <c r="E36" s="2"/>
      <c r="F36" s="99"/>
      <c r="G36" s="2"/>
      <c r="H36" s="1"/>
      <c r="I36" s="1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38"/>
      <c r="B38" s="39"/>
      <c r="C38" s="39"/>
      <c r="D38" s="38"/>
      <c r="E38" s="39"/>
      <c r="F38" s="100"/>
      <c r="G38" s="38"/>
      <c r="H38" s="38"/>
      <c r="I38" s="38"/>
      <c r="J38" s="1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19"/>
      <c r="B41" s="2"/>
      <c r="C41" s="2"/>
      <c r="D41" s="2"/>
      <c r="E41" s="2"/>
      <c r="F41" s="99"/>
      <c r="G41" s="627"/>
      <c r="H41" s="627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38" t="s">
        <v>37</v>
      </c>
      <c r="B49" s="39"/>
      <c r="C49" s="39"/>
      <c r="D49" s="38"/>
      <c r="E49" s="39"/>
      <c r="F49" s="100"/>
      <c r="G49" s="38" t="s">
        <v>38</v>
      </c>
      <c r="H49" s="38"/>
      <c r="I49" s="38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19" t="s">
        <v>77</v>
      </c>
      <c r="B52" s="2"/>
      <c r="C52" s="2"/>
      <c r="D52" s="2"/>
      <c r="E52" s="2"/>
      <c r="F52" s="99"/>
      <c r="G52" s="627" t="s">
        <v>78</v>
      </c>
      <c r="H52" s="627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</sheetData>
  <sheetProtection/>
  <mergeCells count="7">
    <mergeCell ref="G52:H52"/>
    <mergeCell ref="A2:L2"/>
    <mergeCell ref="A3:L3"/>
    <mergeCell ref="A4:L4"/>
    <mergeCell ref="G25:H25"/>
    <mergeCell ref="G33:H33"/>
    <mergeCell ref="G41:H4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6">
      <selection activeCell="H31" sqref="H31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20.75390625" style="3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102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103</v>
      </c>
      <c r="C2" s="624"/>
      <c r="D2" s="624"/>
      <c r="E2" s="624"/>
      <c r="F2" s="624"/>
      <c r="G2" s="46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C24+C25</f>
        <v>22649</v>
      </c>
      <c r="G5" s="120"/>
    </row>
    <row r="6" spans="2:7" ht="12.75">
      <c r="B6" s="124" t="s">
        <v>104</v>
      </c>
      <c r="C6" s="124"/>
      <c r="D6" s="124"/>
      <c r="E6" s="124"/>
      <c r="F6" s="124"/>
      <c r="G6" s="124"/>
    </row>
    <row r="7" spans="2:7" ht="12.75">
      <c r="B7" s="124" t="s">
        <v>82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19" t="s">
        <v>19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86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101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69" t="s">
        <v>25</v>
      </c>
      <c r="B23" s="70"/>
      <c r="C23" s="71">
        <f>SUM(C24:C39)</f>
        <v>24555.734</v>
      </c>
      <c r="D23" s="71">
        <f>SUM(D24:D39)</f>
        <v>6039.196</v>
      </c>
      <c r="E23" s="71">
        <f>SUM(E24:E39)</f>
        <v>9810.345000000001</v>
      </c>
      <c r="F23" s="71">
        <f>SUM(F24:F39)</f>
        <v>3378.143</v>
      </c>
      <c r="G23" s="117">
        <f>SUM(G24:G39)</f>
        <v>5328.049999999999</v>
      </c>
      <c r="H23" s="5"/>
    </row>
    <row r="24" spans="1:8" ht="12.75">
      <c r="A24" s="58" t="s">
        <v>8</v>
      </c>
      <c r="B24" s="59">
        <v>211</v>
      </c>
      <c r="C24" s="60">
        <f aca="true" t="shared" si="0" ref="C24:C39">D24+E24+F24+G24</f>
        <v>17395.547</v>
      </c>
      <c r="D24" s="60">
        <v>4500</v>
      </c>
      <c r="E24" s="60">
        <v>7401</v>
      </c>
      <c r="F24" s="60">
        <v>2300.23</v>
      </c>
      <c r="G24" s="92">
        <v>3194.317</v>
      </c>
      <c r="H24" s="5"/>
    </row>
    <row r="25" spans="1:8" ht="12.75">
      <c r="A25" s="11" t="s">
        <v>9</v>
      </c>
      <c r="B25" s="10">
        <v>213</v>
      </c>
      <c r="C25" s="36">
        <f>D25+E25+F25+G25</f>
        <v>5253.453</v>
      </c>
      <c r="D25" s="50">
        <v>1359</v>
      </c>
      <c r="E25" s="50">
        <v>2235.101</v>
      </c>
      <c r="F25" s="50">
        <v>694.669</v>
      </c>
      <c r="G25" s="93">
        <v>964.683</v>
      </c>
      <c r="H25" s="5"/>
    </row>
    <row r="26" spans="1:8" ht="12.75">
      <c r="A26" s="11" t="s">
        <v>28</v>
      </c>
      <c r="B26" s="10">
        <v>212</v>
      </c>
      <c r="C26" s="35">
        <f t="shared" si="0"/>
        <v>75</v>
      </c>
      <c r="D26" s="116">
        <v>18.75</v>
      </c>
      <c r="E26" s="116">
        <v>18.75</v>
      </c>
      <c r="F26" s="116">
        <v>18.75</v>
      </c>
      <c r="G26" s="118">
        <v>18.75</v>
      </c>
      <c r="H26" s="5"/>
    </row>
    <row r="27" spans="1:8" ht="12.75">
      <c r="A27" s="6" t="s">
        <v>29</v>
      </c>
      <c r="B27" s="12">
        <v>221</v>
      </c>
      <c r="C27" s="35">
        <f t="shared" si="0"/>
        <v>0</v>
      </c>
      <c r="D27" s="68">
        <v>0</v>
      </c>
      <c r="E27" s="68">
        <v>0</v>
      </c>
      <c r="F27" s="68">
        <v>0</v>
      </c>
      <c r="G27" s="72">
        <v>0</v>
      </c>
      <c r="H27" s="5"/>
    </row>
    <row r="28" spans="1:8" ht="12.75">
      <c r="A28" s="6" t="s">
        <v>39</v>
      </c>
      <c r="B28" s="12">
        <v>223</v>
      </c>
      <c r="C28" s="35">
        <f t="shared" si="0"/>
        <v>50</v>
      </c>
      <c r="D28" s="68">
        <v>10</v>
      </c>
      <c r="E28" s="68">
        <v>10</v>
      </c>
      <c r="F28" s="68">
        <v>10</v>
      </c>
      <c r="G28" s="72">
        <v>20</v>
      </c>
      <c r="H28" s="5"/>
    </row>
    <row r="29" spans="1:8" ht="12.75">
      <c r="A29" s="6" t="s">
        <v>63</v>
      </c>
      <c r="B29" s="12">
        <v>225</v>
      </c>
      <c r="C29" s="35">
        <f>D29+E29+F29+G29</f>
        <v>170</v>
      </c>
      <c r="D29" s="68">
        <v>0</v>
      </c>
      <c r="E29" s="68">
        <v>0</v>
      </c>
      <c r="F29" s="68">
        <v>170</v>
      </c>
      <c r="G29" s="72">
        <v>0</v>
      </c>
      <c r="H29" s="5"/>
    </row>
    <row r="30" spans="1:8" ht="12.75">
      <c r="A30" s="6" t="s">
        <v>75</v>
      </c>
      <c r="B30" s="12">
        <v>226</v>
      </c>
      <c r="C30" s="35">
        <f>D30+E30+F30+G30</f>
        <v>36</v>
      </c>
      <c r="D30" s="68">
        <v>9</v>
      </c>
      <c r="E30" s="68">
        <v>9</v>
      </c>
      <c r="F30" s="68">
        <v>9</v>
      </c>
      <c r="G30" s="72">
        <v>9</v>
      </c>
      <c r="H30" s="5"/>
    </row>
    <row r="31" spans="1:8" ht="12.75">
      <c r="A31" s="6" t="s">
        <v>74</v>
      </c>
      <c r="B31" s="12">
        <v>226</v>
      </c>
      <c r="C31" s="36">
        <f>D31+E31+F31+G31</f>
        <v>5.952</v>
      </c>
      <c r="D31" s="50">
        <v>5.952</v>
      </c>
      <c r="E31" s="50">
        <v>0</v>
      </c>
      <c r="F31" s="50">
        <v>0</v>
      </c>
      <c r="G31" s="93">
        <v>0</v>
      </c>
      <c r="H31" s="5"/>
    </row>
    <row r="32" spans="1:8" ht="12.75">
      <c r="A32" s="6" t="s">
        <v>31</v>
      </c>
      <c r="B32" s="12">
        <v>262</v>
      </c>
      <c r="C32" s="35">
        <f t="shared" si="0"/>
        <v>24</v>
      </c>
      <c r="D32" s="35">
        <v>6</v>
      </c>
      <c r="E32" s="35">
        <v>6</v>
      </c>
      <c r="F32" s="35">
        <v>6</v>
      </c>
      <c r="G32" s="79">
        <v>6</v>
      </c>
      <c r="H32" s="5"/>
    </row>
    <row r="33" spans="1:8" ht="12.75">
      <c r="A33" s="6" t="s">
        <v>54</v>
      </c>
      <c r="B33" s="101">
        <v>290</v>
      </c>
      <c r="C33" s="36">
        <f t="shared" si="0"/>
        <v>5.824</v>
      </c>
      <c r="D33" s="35">
        <v>0</v>
      </c>
      <c r="E33" s="35">
        <v>0</v>
      </c>
      <c r="F33" s="35">
        <v>0</v>
      </c>
      <c r="G33" s="114">
        <v>5.824</v>
      </c>
      <c r="H33" s="5"/>
    </row>
    <row r="34" spans="1:8" ht="12.75">
      <c r="A34" s="6" t="s">
        <v>55</v>
      </c>
      <c r="B34" s="101">
        <v>310</v>
      </c>
      <c r="C34" s="35">
        <f t="shared" si="0"/>
        <v>39</v>
      </c>
      <c r="D34" s="35">
        <v>0</v>
      </c>
      <c r="E34" s="35">
        <v>0</v>
      </c>
      <c r="F34" s="35">
        <v>39</v>
      </c>
      <c r="G34" s="79">
        <v>0</v>
      </c>
      <c r="H34" s="5"/>
    </row>
    <row r="35" spans="1:8" ht="12.75">
      <c r="A35" s="6" t="s">
        <v>32</v>
      </c>
      <c r="B35" s="78">
        <v>340</v>
      </c>
      <c r="C35" s="35">
        <f t="shared" si="0"/>
        <v>0</v>
      </c>
      <c r="D35" s="35">
        <v>0</v>
      </c>
      <c r="E35" s="35">
        <v>0</v>
      </c>
      <c r="F35" s="35">
        <v>0</v>
      </c>
      <c r="G35" s="79">
        <v>0</v>
      </c>
      <c r="H35" s="5"/>
    </row>
    <row r="36" spans="1:8" ht="12.75">
      <c r="A36" s="80" t="s">
        <v>33</v>
      </c>
      <c r="B36" s="76">
        <v>340</v>
      </c>
      <c r="C36" s="35">
        <f t="shared" si="0"/>
        <v>400</v>
      </c>
      <c r="D36" s="35">
        <v>12.5</v>
      </c>
      <c r="E36" s="35">
        <v>12.5</v>
      </c>
      <c r="F36" s="35">
        <v>12.5</v>
      </c>
      <c r="G36" s="79">
        <v>362.5</v>
      </c>
      <c r="H36" s="5"/>
    </row>
    <row r="37" spans="1:8" ht="12.75">
      <c r="A37" s="80" t="s">
        <v>34</v>
      </c>
      <c r="B37" s="76">
        <v>340</v>
      </c>
      <c r="C37" s="35">
        <f t="shared" si="0"/>
        <v>400</v>
      </c>
      <c r="D37" s="35">
        <v>12.5</v>
      </c>
      <c r="E37" s="35">
        <v>12.5</v>
      </c>
      <c r="F37" s="35">
        <v>12.5</v>
      </c>
      <c r="G37" s="79">
        <v>362.5</v>
      </c>
      <c r="H37" s="5"/>
    </row>
    <row r="38" spans="1:8" ht="12.75">
      <c r="A38" s="81" t="s">
        <v>35</v>
      </c>
      <c r="B38" s="76">
        <v>340</v>
      </c>
      <c r="C38" s="35">
        <f t="shared" si="0"/>
        <v>400</v>
      </c>
      <c r="D38" s="35">
        <v>25</v>
      </c>
      <c r="E38" s="35">
        <v>25</v>
      </c>
      <c r="F38" s="35">
        <v>25</v>
      </c>
      <c r="G38" s="79">
        <v>325</v>
      </c>
      <c r="H38" s="5"/>
    </row>
    <row r="39" spans="1:8" ht="13.5" thickBot="1">
      <c r="A39" s="74" t="s">
        <v>36</v>
      </c>
      <c r="B39" s="61">
        <v>340</v>
      </c>
      <c r="C39" s="86">
        <f t="shared" si="0"/>
        <v>300.95799999999997</v>
      </c>
      <c r="D39" s="103">
        <v>80.494</v>
      </c>
      <c r="E39" s="103">
        <v>80.494</v>
      </c>
      <c r="F39" s="103">
        <v>80.494</v>
      </c>
      <c r="G39" s="115">
        <v>59.476</v>
      </c>
      <c r="H39" s="5"/>
    </row>
    <row r="40" spans="1:8" ht="12.75">
      <c r="A40" s="51"/>
      <c r="B40" s="52"/>
      <c r="C40" s="53"/>
      <c r="D40" s="54"/>
      <c r="E40" s="55"/>
      <c r="F40" s="56"/>
      <c r="G40" s="57"/>
      <c r="H40" s="5"/>
    </row>
    <row r="41" spans="1:5" s="5" customFormat="1" ht="24" customHeight="1">
      <c r="A41" s="1"/>
      <c r="B41" s="2"/>
      <c r="C41" s="1"/>
      <c r="D41" s="1"/>
      <c r="E41" s="1"/>
    </row>
    <row r="42" spans="1:7" s="38" customFormat="1" ht="12.75">
      <c r="A42" s="38" t="s">
        <v>37</v>
      </c>
      <c r="B42" s="39"/>
      <c r="C42" s="39"/>
      <c r="D42" s="38" t="s">
        <v>38</v>
      </c>
      <c r="E42" s="39"/>
      <c r="F42" s="39"/>
      <c r="G42" s="39"/>
    </row>
    <row r="43" spans="1:5" s="5" customFormat="1" ht="12.75">
      <c r="A43" s="1"/>
      <c r="B43" s="2"/>
      <c r="C43" s="1"/>
      <c r="D43" s="1"/>
      <c r="E43" s="1"/>
    </row>
    <row r="44" spans="1:5" s="5" customFormat="1" ht="12.75">
      <c r="A44" s="119" t="s">
        <v>77</v>
      </c>
      <c r="B44" s="2"/>
      <c r="C44" s="1"/>
      <c r="D44" s="627" t="s">
        <v>78</v>
      </c>
      <c r="E44" s="627"/>
    </row>
    <row r="45" spans="1:5" s="5" customFormat="1" ht="12.75">
      <c r="A45" s="1"/>
      <c r="B45" s="2"/>
      <c r="C45" s="1"/>
      <c r="D45" s="1"/>
      <c r="E45" s="1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</sheetData>
  <sheetProtection/>
  <mergeCells count="8">
    <mergeCell ref="A20:G20"/>
    <mergeCell ref="D44:E44"/>
    <mergeCell ref="A1:G1"/>
    <mergeCell ref="B2:F2"/>
    <mergeCell ref="A11:G11"/>
    <mergeCell ref="A17:G17"/>
    <mergeCell ref="A18:G18"/>
    <mergeCell ref="A19:G19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98"/>
  <sheetViews>
    <sheetView zoomScale="150" zoomScaleNormal="150" zoomScalePageLayoutView="0" workbookViewId="0" topLeftCell="A4">
      <selection activeCell="H21" sqref="H21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91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105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SUM(H9:H24)</f>
        <v>24555.734</v>
      </c>
      <c r="I8" s="37">
        <f>SUM(I9:I24)</f>
        <v>6049.196</v>
      </c>
      <c r="J8" s="37">
        <f>SUM(J9:J24)</f>
        <v>9820.345000000001</v>
      </c>
      <c r="K8" s="37">
        <f>SUM(K9:K24)</f>
        <v>3378.143</v>
      </c>
      <c r="L8" s="95">
        <f>SUM(L9:L24)</f>
        <v>5308.049999999999</v>
      </c>
      <c r="M8" s="5"/>
    </row>
    <row r="9" spans="1:13" ht="12.75">
      <c r="A9" s="58" t="s">
        <v>8</v>
      </c>
      <c r="B9" s="65" t="s">
        <v>7</v>
      </c>
      <c r="C9" s="66">
        <v>7</v>
      </c>
      <c r="D9" s="66">
        <v>2</v>
      </c>
      <c r="E9" s="67">
        <v>4219900</v>
      </c>
      <c r="F9" s="59">
        <v>111</v>
      </c>
      <c r="G9" s="59">
        <v>211</v>
      </c>
      <c r="H9" s="60">
        <f aca="true" t="shared" si="0" ref="H9:H24">I9+J9+K9+L9</f>
        <v>17395.547</v>
      </c>
      <c r="I9" s="60">
        <v>4500</v>
      </c>
      <c r="J9" s="60">
        <v>7401</v>
      </c>
      <c r="K9" s="60">
        <v>2300.23</v>
      </c>
      <c r="L9" s="92">
        <v>3194.317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9">
        <v>4219900</v>
      </c>
      <c r="F10" s="10">
        <v>111</v>
      </c>
      <c r="G10" s="10">
        <v>213</v>
      </c>
      <c r="H10" s="36">
        <f>I10+J10+K10+L10</f>
        <v>5253.453</v>
      </c>
      <c r="I10" s="50">
        <v>1359</v>
      </c>
      <c r="J10" s="50">
        <v>2235.101</v>
      </c>
      <c r="K10" s="50">
        <v>694.669</v>
      </c>
      <c r="L10" s="93">
        <v>964.683</v>
      </c>
      <c r="M10" s="5"/>
    </row>
    <row r="11" spans="1:13" ht="12.75">
      <c r="A11" s="11" t="s">
        <v>28</v>
      </c>
      <c r="B11" s="7" t="s">
        <v>7</v>
      </c>
      <c r="C11" s="8">
        <v>7</v>
      </c>
      <c r="D11" s="8">
        <v>2</v>
      </c>
      <c r="E11" s="9">
        <v>4219900</v>
      </c>
      <c r="F11" s="10">
        <v>112</v>
      </c>
      <c r="G11" s="10">
        <v>212</v>
      </c>
      <c r="H11" s="35">
        <f t="shared" si="0"/>
        <v>75</v>
      </c>
      <c r="I11" s="116">
        <v>18.75</v>
      </c>
      <c r="J11" s="116">
        <v>18.75</v>
      </c>
      <c r="K11" s="116">
        <v>18.75</v>
      </c>
      <c r="L11" s="118">
        <v>18.75</v>
      </c>
      <c r="M11" s="5"/>
    </row>
    <row r="12" spans="1:13" s="125" customFormat="1" ht="12.75">
      <c r="A12" s="6" t="s">
        <v>29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221</v>
      </c>
      <c r="H12" s="35">
        <f t="shared" si="0"/>
        <v>0</v>
      </c>
      <c r="I12" s="68">
        <v>0</v>
      </c>
      <c r="J12" s="68">
        <v>0</v>
      </c>
      <c r="K12" s="68">
        <v>0</v>
      </c>
      <c r="L12" s="72">
        <v>0</v>
      </c>
      <c r="M12" s="5"/>
    </row>
    <row r="13" spans="1:13" s="125" customFormat="1" ht="12.75">
      <c r="A13" s="6" t="s">
        <v>39</v>
      </c>
      <c r="B13" s="7" t="s">
        <v>7</v>
      </c>
      <c r="C13" s="8">
        <v>7</v>
      </c>
      <c r="D13" s="8">
        <v>2</v>
      </c>
      <c r="E13" s="9">
        <v>4219900</v>
      </c>
      <c r="F13" s="10">
        <v>244</v>
      </c>
      <c r="G13" s="12">
        <v>223</v>
      </c>
      <c r="H13" s="35">
        <f t="shared" si="0"/>
        <v>50</v>
      </c>
      <c r="I13" s="68">
        <v>20</v>
      </c>
      <c r="J13" s="68">
        <v>20</v>
      </c>
      <c r="K13" s="68">
        <v>10</v>
      </c>
      <c r="L13" s="72">
        <v>0</v>
      </c>
      <c r="M13" s="5"/>
    </row>
    <row r="14" spans="1:13" ht="12.75">
      <c r="A14" s="6" t="s">
        <v>63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225</v>
      </c>
      <c r="H14" s="35">
        <f>I14+J14+K14+L14</f>
        <v>170</v>
      </c>
      <c r="I14" s="68">
        <v>0</v>
      </c>
      <c r="J14" s="68">
        <v>0</v>
      </c>
      <c r="K14" s="68">
        <v>170</v>
      </c>
      <c r="L14" s="72">
        <v>0</v>
      </c>
      <c r="M14" s="5"/>
    </row>
    <row r="15" spans="1:13" ht="12.75">
      <c r="A15" s="6" t="s">
        <v>75</v>
      </c>
      <c r="B15" s="82" t="s">
        <v>7</v>
      </c>
      <c r="C15" s="83">
        <v>7</v>
      </c>
      <c r="D15" s="83">
        <v>2</v>
      </c>
      <c r="E15" s="84">
        <v>4219900</v>
      </c>
      <c r="F15" s="10">
        <v>244</v>
      </c>
      <c r="G15" s="12">
        <v>226</v>
      </c>
      <c r="H15" s="35">
        <f>I15+J15+K15+L15</f>
        <v>36</v>
      </c>
      <c r="I15" s="68">
        <v>9</v>
      </c>
      <c r="J15" s="68">
        <v>9</v>
      </c>
      <c r="K15" s="68">
        <v>9</v>
      </c>
      <c r="L15" s="72">
        <v>9</v>
      </c>
      <c r="M15" s="5"/>
    </row>
    <row r="16" spans="1:13" s="125" customFormat="1" ht="12.75">
      <c r="A16" s="6" t="s">
        <v>74</v>
      </c>
      <c r="B16" s="82" t="s">
        <v>7</v>
      </c>
      <c r="C16" s="83">
        <v>7</v>
      </c>
      <c r="D16" s="83">
        <v>2</v>
      </c>
      <c r="E16" s="84">
        <v>4219900</v>
      </c>
      <c r="F16" s="10">
        <v>244</v>
      </c>
      <c r="G16" s="12">
        <v>226</v>
      </c>
      <c r="H16" s="36">
        <f>I16+J16+K16+L16</f>
        <v>5.952</v>
      </c>
      <c r="I16" s="50">
        <v>5.952</v>
      </c>
      <c r="J16" s="50">
        <v>0</v>
      </c>
      <c r="K16" s="50">
        <v>0</v>
      </c>
      <c r="L16" s="93">
        <v>0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24</v>
      </c>
      <c r="I17" s="35">
        <v>6</v>
      </c>
      <c r="J17" s="35">
        <v>6</v>
      </c>
      <c r="K17" s="35">
        <v>6</v>
      </c>
      <c r="L17" s="79">
        <v>6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01">
        <v>290</v>
      </c>
      <c r="H18" s="36">
        <f t="shared" si="0"/>
        <v>5.824</v>
      </c>
      <c r="I18" s="35">
        <v>0</v>
      </c>
      <c r="J18" s="35">
        <v>0</v>
      </c>
      <c r="K18" s="35">
        <v>0</v>
      </c>
      <c r="L18" s="114">
        <v>5.824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244</v>
      </c>
      <c r="G19" s="101">
        <v>310</v>
      </c>
      <c r="H19" s="35">
        <f t="shared" si="0"/>
        <v>39</v>
      </c>
      <c r="I19" s="35">
        <v>0</v>
      </c>
      <c r="J19" s="35">
        <v>0</v>
      </c>
      <c r="K19" s="35">
        <v>39</v>
      </c>
      <c r="L19" s="79">
        <v>0</v>
      </c>
      <c r="M19" s="5"/>
    </row>
    <row r="20" spans="1:13" ht="12.75">
      <c r="A20" s="6" t="s">
        <v>32</v>
      </c>
      <c r="B20" s="7" t="s">
        <v>7</v>
      </c>
      <c r="C20" s="8">
        <v>7</v>
      </c>
      <c r="D20" s="8">
        <v>2</v>
      </c>
      <c r="E20" s="9">
        <v>4219900</v>
      </c>
      <c r="F20" s="10">
        <v>244</v>
      </c>
      <c r="G20" s="78">
        <v>340</v>
      </c>
      <c r="H20" s="35">
        <f t="shared" si="0"/>
        <v>0</v>
      </c>
      <c r="I20" s="35">
        <v>0</v>
      </c>
      <c r="J20" s="35">
        <v>0</v>
      </c>
      <c r="K20" s="35">
        <v>0</v>
      </c>
      <c r="L20" s="79">
        <v>0</v>
      </c>
      <c r="M20" s="5"/>
    </row>
    <row r="21" spans="1:13" ht="12.75">
      <c r="A21" s="80" t="s">
        <v>33</v>
      </c>
      <c r="B21" s="7" t="s">
        <v>7</v>
      </c>
      <c r="C21" s="8">
        <v>7</v>
      </c>
      <c r="D21" s="8">
        <v>2</v>
      </c>
      <c r="E21" s="9">
        <v>4219900</v>
      </c>
      <c r="F21" s="10">
        <v>244</v>
      </c>
      <c r="G21" s="76">
        <v>340</v>
      </c>
      <c r="H21" s="35">
        <f t="shared" si="0"/>
        <v>400</v>
      </c>
      <c r="I21" s="35">
        <v>12.5</v>
      </c>
      <c r="J21" s="35">
        <v>12.5</v>
      </c>
      <c r="K21" s="35">
        <v>12.5</v>
      </c>
      <c r="L21" s="79">
        <v>362.5</v>
      </c>
      <c r="M21" s="5"/>
    </row>
    <row r="22" spans="1:13" ht="13.5" thickBot="1">
      <c r="A22" s="80" t="s">
        <v>34</v>
      </c>
      <c r="B22" s="17" t="s">
        <v>7</v>
      </c>
      <c r="C22" s="18">
        <v>7</v>
      </c>
      <c r="D22" s="18">
        <v>2</v>
      </c>
      <c r="E22" s="9">
        <v>4219900</v>
      </c>
      <c r="F22" s="10">
        <v>244</v>
      </c>
      <c r="G22" s="76">
        <v>340</v>
      </c>
      <c r="H22" s="35">
        <f t="shared" si="0"/>
        <v>400</v>
      </c>
      <c r="I22" s="35">
        <v>12.5</v>
      </c>
      <c r="J22" s="35">
        <v>12.5</v>
      </c>
      <c r="K22" s="35">
        <v>12.5</v>
      </c>
      <c r="L22" s="79">
        <v>362.5</v>
      </c>
      <c r="M22" s="5"/>
    </row>
    <row r="23" spans="1:13" ht="13.5" thickBot="1">
      <c r="A23" s="81" t="s">
        <v>35</v>
      </c>
      <c r="B23" s="108" t="s">
        <v>7</v>
      </c>
      <c r="C23" s="109">
        <v>7</v>
      </c>
      <c r="D23" s="109">
        <v>2</v>
      </c>
      <c r="E23" s="9">
        <v>4219900</v>
      </c>
      <c r="F23" s="10">
        <v>244</v>
      </c>
      <c r="G23" s="76">
        <v>340</v>
      </c>
      <c r="H23" s="35">
        <f t="shared" si="0"/>
        <v>400</v>
      </c>
      <c r="I23" s="35">
        <v>25</v>
      </c>
      <c r="J23" s="35">
        <v>25</v>
      </c>
      <c r="K23" s="35">
        <v>25</v>
      </c>
      <c r="L23" s="79">
        <v>325</v>
      </c>
      <c r="M23" s="5"/>
    </row>
    <row r="24" spans="1:13" ht="13.5" thickBot="1">
      <c r="A24" s="74" t="s">
        <v>36</v>
      </c>
      <c r="B24" s="108" t="s">
        <v>7</v>
      </c>
      <c r="C24" s="109">
        <v>7</v>
      </c>
      <c r="D24" s="109">
        <v>2</v>
      </c>
      <c r="E24" s="19">
        <v>4361200</v>
      </c>
      <c r="F24" s="20">
        <v>244</v>
      </c>
      <c r="G24" s="61">
        <v>340</v>
      </c>
      <c r="H24" s="86">
        <f t="shared" si="0"/>
        <v>300.95799999999997</v>
      </c>
      <c r="I24" s="103">
        <v>80.494</v>
      </c>
      <c r="J24" s="103">
        <v>80.494</v>
      </c>
      <c r="K24" s="103">
        <v>80.494</v>
      </c>
      <c r="L24" s="115">
        <v>59.476</v>
      </c>
      <c r="M24" s="5"/>
    </row>
    <row r="25" spans="1:13" ht="12.75">
      <c r="A25" s="90"/>
      <c r="B25" s="23"/>
      <c r="C25" s="24"/>
      <c r="D25" s="24"/>
      <c r="E25" s="25"/>
      <c r="F25" s="26"/>
      <c r="G25" s="52"/>
      <c r="H25" s="91"/>
      <c r="I25" s="91"/>
      <c r="J25" s="91"/>
      <c r="K25" s="91"/>
      <c r="L25" s="91"/>
      <c r="M25" s="5"/>
    </row>
    <row r="26" spans="1:13" ht="12.75">
      <c r="A26" s="90"/>
      <c r="B26" s="23"/>
      <c r="C26" s="24"/>
      <c r="D26" s="24"/>
      <c r="E26" s="25"/>
      <c r="F26" s="26"/>
      <c r="G26" s="52"/>
      <c r="H26" s="91"/>
      <c r="I26" s="91"/>
      <c r="J26" s="91"/>
      <c r="K26" s="91"/>
      <c r="L26" s="91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2:6" s="38" customFormat="1" ht="12.75">
      <c r="B28" s="39"/>
      <c r="C28" s="39"/>
      <c r="E28" s="39"/>
      <c r="F28" s="100"/>
    </row>
    <row r="29" spans="1:10" s="5" customFormat="1" ht="12.75">
      <c r="A29" s="1"/>
      <c r="B29" s="2"/>
      <c r="C29" s="2"/>
      <c r="D29" s="2"/>
      <c r="E29" s="2"/>
      <c r="F29" s="99"/>
      <c r="G29" s="2"/>
      <c r="H29" s="1"/>
      <c r="I29" s="1"/>
      <c r="J29" s="1"/>
    </row>
    <row r="30" spans="1:10" s="5" customFormat="1" ht="12.75">
      <c r="A30" s="1"/>
      <c r="B30" s="2"/>
      <c r="C30" s="2"/>
      <c r="D30" s="2"/>
      <c r="E30" s="2"/>
      <c r="F30" s="99"/>
      <c r="G30" s="2"/>
      <c r="H30" s="1"/>
      <c r="I30" s="1"/>
      <c r="J30" s="1"/>
    </row>
    <row r="31" spans="1:10" s="5" customFormat="1" ht="12.75">
      <c r="A31" s="119"/>
      <c r="B31" s="2"/>
      <c r="C31" s="2"/>
      <c r="D31" s="2"/>
      <c r="E31" s="2"/>
      <c r="F31" s="99"/>
      <c r="G31" s="627"/>
      <c r="H31" s="627"/>
      <c r="I31" s="1"/>
      <c r="J31" s="1"/>
    </row>
    <row r="32" spans="1:10" s="5" customFormat="1" ht="12.75">
      <c r="A32" s="1"/>
      <c r="B32" s="2"/>
      <c r="C32" s="2"/>
      <c r="D32" s="2"/>
      <c r="E32" s="2"/>
      <c r="F32" s="99"/>
      <c r="G32" s="2"/>
      <c r="H32" s="1"/>
      <c r="I32" s="1"/>
      <c r="J32" s="1"/>
    </row>
    <row r="33" spans="1:10" s="5" customFormat="1" ht="12.75">
      <c r="A33" s="1"/>
      <c r="B33" s="2"/>
      <c r="C33" s="2"/>
      <c r="D33" s="2"/>
      <c r="E33" s="2"/>
      <c r="F33" s="99"/>
      <c r="G33" s="2"/>
      <c r="H33" s="1"/>
      <c r="I33" s="1"/>
      <c r="J33" s="1"/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38" t="s">
        <v>37</v>
      </c>
      <c r="B36" s="39"/>
      <c r="C36" s="39"/>
      <c r="D36" s="38"/>
      <c r="E36" s="39"/>
      <c r="F36" s="100"/>
      <c r="G36" s="38" t="s">
        <v>38</v>
      </c>
      <c r="H36" s="38"/>
      <c r="I36" s="38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19" t="s">
        <v>77</v>
      </c>
      <c r="B39" s="2"/>
      <c r="C39" s="2"/>
      <c r="D39" s="2"/>
      <c r="E39" s="2"/>
      <c r="F39" s="99"/>
      <c r="G39" s="627" t="s">
        <v>78</v>
      </c>
      <c r="H39" s="627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</sheetData>
  <sheetProtection/>
  <mergeCells count="5">
    <mergeCell ref="G39:H39"/>
    <mergeCell ref="A2:L2"/>
    <mergeCell ref="A3:L3"/>
    <mergeCell ref="A4:L4"/>
    <mergeCell ref="G31:H3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6">
      <selection activeCell="D24" sqref="D24:G39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20.75390625" style="3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102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103</v>
      </c>
      <c r="C2" s="624"/>
      <c r="D2" s="624"/>
      <c r="E2" s="624"/>
      <c r="F2" s="624"/>
      <c r="G2" s="46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C24+C25</f>
        <v>22649.0004</v>
      </c>
      <c r="G5" s="120"/>
    </row>
    <row r="6" spans="2:7" ht="12.75">
      <c r="B6" s="124" t="s">
        <v>104</v>
      </c>
      <c r="C6" s="124"/>
      <c r="D6" s="124"/>
      <c r="E6" s="124"/>
      <c r="F6" s="124"/>
      <c r="G6" s="124"/>
    </row>
    <row r="7" spans="2:7" ht="12.75">
      <c r="B7" s="124" t="s">
        <v>82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19" t="s">
        <v>19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86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101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69" t="s">
        <v>25</v>
      </c>
      <c r="B23" s="70"/>
      <c r="C23" s="71">
        <f>SUM(C24:C39)</f>
        <v>24555.7344</v>
      </c>
      <c r="D23" s="71">
        <f>SUM(D24:D39)</f>
        <v>6082.7276</v>
      </c>
      <c r="E23" s="71">
        <f>SUM(E24:E39)</f>
        <v>6082.7276</v>
      </c>
      <c r="F23" s="71">
        <f>SUM(F24:F39)</f>
        <v>6291.7276</v>
      </c>
      <c r="G23" s="117">
        <f>SUM(G24:G39)</f>
        <v>6098.5516</v>
      </c>
      <c r="H23" s="5"/>
    </row>
    <row r="24" spans="1:8" ht="12.75">
      <c r="A24" s="58" t="s">
        <v>8</v>
      </c>
      <c r="B24" s="59">
        <v>211</v>
      </c>
      <c r="C24" s="60">
        <f aca="true" t="shared" si="0" ref="C24:C39">D24+E24+F24+G24</f>
        <v>17395.5472</v>
      </c>
      <c r="D24" s="60">
        <v>4348.8868</v>
      </c>
      <c r="E24" s="60">
        <v>4348.8868</v>
      </c>
      <c r="F24" s="60">
        <v>4348.8868</v>
      </c>
      <c r="G24" s="92">
        <v>4348.8868</v>
      </c>
      <c r="H24" s="5"/>
    </row>
    <row r="25" spans="1:8" ht="12.75">
      <c r="A25" s="11" t="s">
        <v>9</v>
      </c>
      <c r="B25" s="10">
        <v>213</v>
      </c>
      <c r="C25" s="36">
        <f>D25+E25+F25+G25</f>
        <v>5253.4532</v>
      </c>
      <c r="D25" s="50">
        <v>1313.3633</v>
      </c>
      <c r="E25" s="50">
        <v>1313.3633</v>
      </c>
      <c r="F25" s="50">
        <v>1313.3633</v>
      </c>
      <c r="G25" s="93">
        <v>1313.3633</v>
      </c>
      <c r="H25" s="5"/>
    </row>
    <row r="26" spans="1:8" ht="12.75">
      <c r="A26" s="11" t="s">
        <v>28</v>
      </c>
      <c r="B26" s="10">
        <v>212</v>
      </c>
      <c r="C26" s="35">
        <f t="shared" si="0"/>
        <v>75</v>
      </c>
      <c r="D26" s="116">
        <v>18.75</v>
      </c>
      <c r="E26" s="116">
        <v>18.75</v>
      </c>
      <c r="F26" s="116">
        <v>18.75</v>
      </c>
      <c r="G26" s="118">
        <v>18.75</v>
      </c>
      <c r="H26" s="5"/>
    </row>
    <row r="27" spans="1:8" ht="12.75">
      <c r="A27" s="6" t="s">
        <v>29</v>
      </c>
      <c r="B27" s="12">
        <v>221</v>
      </c>
      <c r="C27" s="35">
        <f t="shared" si="0"/>
        <v>0</v>
      </c>
      <c r="D27" s="68">
        <v>0</v>
      </c>
      <c r="E27" s="68">
        <v>0</v>
      </c>
      <c r="F27" s="68">
        <v>0</v>
      </c>
      <c r="G27" s="72">
        <v>0</v>
      </c>
      <c r="H27" s="5"/>
    </row>
    <row r="28" spans="1:8" ht="12.75">
      <c r="A28" s="6" t="s">
        <v>39</v>
      </c>
      <c r="B28" s="12">
        <v>223</v>
      </c>
      <c r="C28" s="35">
        <f t="shared" si="0"/>
        <v>50</v>
      </c>
      <c r="D28" s="68">
        <v>10</v>
      </c>
      <c r="E28" s="68">
        <v>10</v>
      </c>
      <c r="F28" s="68">
        <v>10</v>
      </c>
      <c r="G28" s="72">
        <v>20</v>
      </c>
      <c r="H28" s="5"/>
    </row>
    <row r="29" spans="1:8" ht="12.75">
      <c r="A29" s="6" t="s">
        <v>63</v>
      </c>
      <c r="B29" s="12">
        <v>225</v>
      </c>
      <c r="C29" s="35">
        <f>D29+E29+F29+G29</f>
        <v>170</v>
      </c>
      <c r="D29" s="68">
        <v>0</v>
      </c>
      <c r="E29" s="68">
        <v>0</v>
      </c>
      <c r="F29" s="68">
        <v>170</v>
      </c>
      <c r="G29" s="72">
        <v>0</v>
      </c>
      <c r="H29" s="5"/>
    </row>
    <row r="30" spans="1:8" ht="12.75">
      <c r="A30" s="6" t="s">
        <v>75</v>
      </c>
      <c r="B30" s="12">
        <v>226</v>
      </c>
      <c r="C30" s="35">
        <f>D30+E30+F30+G30</f>
        <v>36</v>
      </c>
      <c r="D30" s="68">
        <v>9</v>
      </c>
      <c r="E30" s="68">
        <v>9</v>
      </c>
      <c r="F30" s="68">
        <v>9</v>
      </c>
      <c r="G30" s="72">
        <v>9</v>
      </c>
      <c r="H30" s="5"/>
    </row>
    <row r="31" spans="1:8" ht="12.75">
      <c r="A31" s="6" t="s">
        <v>74</v>
      </c>
      <c r="B31" s="12">
        <v>226</v>
      </c>
      <c r="C31" s="36">
        <f>D31+E31+F31+G31</f>
        <v>5.952</v>
      </c>
      <c r="D31" s="50">
        <v>1.488</v>
      </c>
      <c r="E31" s="50">
        <v>1.488</v>
      </c>
      <c r="F31" s="50">
        <v>1.488</v>
      </c>
      <c r="G31" s="93">
        <v>1.488</v>
      </c>
      <c r="H31" s="5"/>
    </row>
    <row r="32" spans="1:8" ht="12.75">
      <c r="A32" s="6" t="s">
        <v>31</v>
      </c>
      <c r="B32" s="12">
        <v>262</v>
      </c>
      <c r="C32" s="35">
        <f t="shared" si="0"/>
        <v>24</v>
      </c>
      <c r="D32" s="35">
        <v>6</v>
      </c>
      <c r="E32" s="35">
        <v>6</v>
      </c>
      <c r="F32" s="35">
        <v>6</v>
      </c>
      <c r="G32" s="79">
        <v>6</v>
      </c>
      <c r="H32" s="5"/>
    </row>
    <row r="33" spans="1:8" ht="12.75">
      <c r="A33" s="6" t="s">
        <v>54</v>
      </c>
      <c r="B33" s="101">
        <v>290</v>
      </c>
      <c r="C33" s="36">
        <f t="shared" si="0"/>
        <v>5.824</v>
      </c>
      <c r="D33" s="35">
        <v>0</v>
      </c>
      <c r="E33" s="35">
        <v>0</v>
      </c>
      <c r="F33" s="35">
        <v>0</v>
      </c>
      <c r="G33" s="114">
        <v>5.824</v>
      </c>
      <c r="H33" s="5"/>
    </row>
    <row r="34" spans="1:8" ht="12.75">
      <c r="A34" s="6" t="s">
        <v>55</v>
      </c>
      <c r="B34" s="101">
        <v>310</v>
      </c>
      <c r="C34" s="35">
        <f t="shared" si="0"/>
        <v>39</v>
      </c>
      <c r="D34" s="35">
        <v>0</v>
      </c>
      <c r="E34" s="35">
        <v>0</v>
      </c>
      <c r="F34" s="35">
        <v>39</v>
      </c>
      <c r="G34" s="79">
        <v>0</v>
      </c>
      <c r="H34" s="5"/>
    </row>
    <row r="35" spans="1:8" ht="12.75">
      <c r="A35" s="6" t="s">
        <v>32</v>
      </c>
      <c r="B35" s="78">
        <v>340</v>
      </c>
      <c r="C35" s="35">
        <f t="shared" si="0"/>
        <v>0</v>
      </c>
      <c r="D35" s="35">
        <v>0</v>
      </c>
      <c r="E35" s="35">
        <v>0</v>
      </c>
      <c r="F35" s="35">
        <v>0</v>
      </c>
      <c r="G35" s="79">
        <v>0</v>
      </c>
      <c r="H35" s="5"/>
    </row>
    <row r="36" spans="1:8" ht="12.75">
      <c r="A36" s="80" t="s">
        <v>33</v>
      </c>
      <c r="B36" s="76">
        <v>340</v>
      </c>
      <c r="C36" s="35">
        <f t="shared" si="0"/>
        <v>400</v>
      </c>
      <c r="D36" s="35">
        <v>100</v>
      </c>
      <c r="E36" s="35">
        <v>100</v>
      </c>
      <c r="F36" s="35">
        <v>100</v>
      </c>
      <c r="G36" s="79">
        <v>100</v>
      </c>
      <c r="H36" s="5"/>
    </row>
    <row r="37" spans="1:8" ht="12.75">
      <c r="A37" s="80" t="s">
        <v>34</v>
      </c>
      <c r="B37" s="76">
        <v>340</v>
      </c>
      <c r="C37" s="35">
        <f t="shared" si="0"/>
        <v>400</v>
      </c>
      <c r="D37" s="35">
        <v>100</v>
      </c>
      <c r="E37" s="35">
        <v>100</v>
      </c>
      <c r="F37" s="35">
        <v>100</v>
      </c>
      <c r="G37" s="79">
        <v>100</v>
      </c>
      <c r="H37" s="5"/>
    </row>
    <row r="38" spans="1:8" ht="12.75">
      <c r="A38" s="81" t="s">
        <v>35</v>
      </c>
      <c r="B38" s="76">
        <v>340</v>
      </c>
      <c r="C38" s="35">
        <f t="shared" si="0"/>
        <v>400</v>
      </c>
      <c r="D38" s="35">
        <v>100</v>
      </c>
      <c r="E38" s="35">
        <v>100</v>
      </c>
      <c r="F38" s="35">
        <v>100</v>
      </c>
      <c r="G38" s="79">
        <v>100</v>
      </c>
      <c r="H38" s="5"/>
    </row>
    <row r="39" spans="1:8" ht="13.5" thickBot="1">
      <c r="A39" s="74" t="s">
        <v>36</v>
      </c>
      <c r="B39" s="61">
        <v>340</v>
      </c>
      <c r="C39" s="86">
        <f t="shared" si="0"/>
        <v>300.958</v>
      </c>
      <c r="D39" s="103">
        <v>75.2395</v>
      </c>
      <c r="E39" s="103">
        <v>75.2395</v>
      </c>
      <c r="F39" s="103">
        <v>75.2395</v>
      </c>
      <c r="G39" s="115">
        <v>75.2395</v>
      </c>
      <c r="H39" s="5"/>
    </row>
    <row r="40" spans="1:8" ht="12.75">
      <c r="A40" s="51"/>
      <c r="B40" s="52"/>
      <c r="C40" s="53"/>
      <c r="D40" s="54"/>
      <c r="E40" s="55"/>
      <c r="F40" s="56"/>
      <c r="G40" s="57"/>
      <c r="H40" s="5"/>
    </row>
    <row r="41" spans="1:5" s="5" customFormat="1" ht="24" customHeight="1">
      <c r="A41" s="1"/>
      <c r="B41" s="2"/>
      <c r="C41" s="1"/>
      <c r="D41" s="1"/>
      <c r="E41" s="1"/>
    </row>
    <row r="42" spans="1:7" s="38" customFormat="1" ht="12.75">
      <c r="A42" s="38" t="s">
        <v>37</v>
      </c>
      <c r="B42" s="39"/>
      <c r="C42" s="39"/>
      <c r="D42" s="38" t="s">
        <v>38</v>
      </c>
      <c r="E42" s="39"/>
      <c r="F42" s="39"/>
      <c r="G42" s="39"/>
    </row>
    <row r="43" spans="1:5" s="5" customFormat="1" ht="12.75">
      <c r="A43" s="1"/>
      <c r="B43" s="2"/>
      <c r="C43" s="1"/>
      <c r="D43" s="1"/>
      <c r="E43" s="1"/>
    </row>
    <row r="44" spans="1:5" s="5" customFormat="1" ht="12.75">
      <c r="A44" s="119" t="s">
        <v>77</v>
      </c>
      <c r="B44" s="2"/>
      <c r="C44" s="1"/>
      <c r="D44" s="627" t="s">
        <v>78</v>
      </c>
      <c r="E44" s="627"/>
    </row>
    <row r="45" spans="1:5" s="5" customFormat="1" ht="12.75">
      <c r="A45" s="1"/>
      <c r="B45" s="2"/>
      <c r="C45" s="1"/>
      <c r="D45" s="1"/>
      <c r="E45" s="1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</sheetData>
  <sheetProtection/>
  <mergeCells count="8">
    <mergeCell ref="A20:G20"/>
    <mergeCell ref="D44:E44"/>
    <mergeCell ref="A1:G1"/>
    <mergeCell ref="B2:F2"/>
    <mergeCell ref="A11:G11"/>
    <mergeCell ref="A17:G17"/>
    <mergeCell ref="A18:G18"/>
    <mergeCell ref="A19:G19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98"/>
  <sheetViews>
    <sheetView zoomScale="150" zoomScaleNormal="150" zoomScalePageLayoutView="0" workbookViewId="0" topLeftCell="A4">
      <selection activeCell="A22" sqref="A22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91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105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SUM(H9:H24)</f>
        <v>24555.7344</v>
      </c>
      <c r="I8" s="37">
        <f>SUM(I9:I24)</f>
        <v>6082.7276</v>
      </c>
      <c r="J8" s="37">
        <f>SUM(J9:J24)</f>
        <v>6082.7276</v>
      </c>
      <c r="K8" s="37">
        <f>SUM(K9:K24)</f>
        <v>6291.7276</v>
      </c>
      <c r="L8" s="95">
        <f>SUM(L9:L24)</f>
        <v>6098.5516</v>
      </c>
      <c r="M8" s="5"/>
    </row>
    <row r="9" spans="1:13" ht="12.75">
      <c r="A9" s="58" t="s">
        <v>8</v>
      </c>
      <c r="B9" s="65" t="s">
        <v>7</v>
      </c>
      <c r="C9" s="66">
        <v>7</v>
      </c>
      <c r="D9" s="66">
        <v>2</v>
      </c>
      <c r="E9" s="67">
        <v>4219900</v>
      </c>
      <c r="F9" s="59">
        <v>111</v>
      </c>
      <c r="G9" s="59">
        <v>211</v>
      </c>
      <c r="H9" s="60">
        <f aca="true" t="shared" si="0" ref="H9:H24">I9+J9+K9+L9</f>
        <v>17395.5472</v>
      </c>
      <c r="I9" s="60">
        <v>4348.8868</v>
      </c>
      <c r="J9" s="60">
        <v>4348.8868</v>
      </c>
      <c r="K9" s="60">
        <v>4348.8868</v>
      </c>
      <c r="L9" s="92">
        <v>4348.8868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9">
        <v>4219900</v>
      </c>
      <c r="F10" s="10">
        <v>111</v>
      </c>
      <c r="G10" s="10">
        <v>213</v>
      </c>
      <c r="H10" s="36">
        <f>I10+J10+K10+L10</f>
        <v>5253.4532</v>
      </c>
      <c r="I10" s="50">
        <v>1313.3633</v>
      </c>
      <c r="J10" s="50">
        <v>1313.3633</v>
      </c>
      <c r="K10" s="50">
        <v>1313.3633</v>
      </c>
      <c r="L10" s="93">
        <v>1313.3633</v>
      </c>
      <c r="M10" s="5"/>
    </row>
    <row r="11" spans="1:13" ht="12.75">
      <c r="A11" s="11" t="s">
        <v>28</v>
      </c>
      <c r="B11" s="7" t="s">
        <v>7</v>
      </c>
      <c r="C11" s="8">
        <v>7</v>
      </c>
      <c r="D11" s="8">
        <v>2</v>
      </c>
      <c r="E11" s="9">
        <v>4219900</v>
      </c>
      <c r="F11" s="10">
        <v>112</v>
      </c>
      <c r="G11" s="10">
        <v>212</v>
      </c>
      <c r="H11" s="35">
        <f t="shared" si="0"/>
        <v>75</v>
      </c>
      <c r="I11" s="116">
        <v>18.75</v>
      </c>
      <c r="J11" s="116">
        <v>18.75</v>
      </c>
      <c r="K11" s="116">
        <v>18.75</v>
      </c>
      <c r="L11" s="118">
        <v>18.75</v>
      </c>
      <c r="M11" s="5"/>
    </row>
    <row r="12" spans="1:13" ht="12.75">
      <c r="A12" s="6" t="s">
        <v>29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221</v>
      </c>
      <c r="H12" s="35">
        <f t="shared" si="0"/>
        <v>0</v>
      </c>
      <c r="I12" s="68">
        <v>0</v>
      </c>
      <c r="J12" s="68">
        <v>0</v>
      </c>
      <c r="K12" s="68">
        <v>0</v>
      </c>
      <c r="L12" s="72">
        <v>0</v>
      </c>
      <c r="M12" s="5"/>
    </row>
    <row r="13" spans="1:13" ht="12.75">
      <c r="A13" s="6" t="s">
        <v>39</v>
      </c>
      <c r="B13" s="7" t="s">
        <v>7</v>
      </c>
      <c r="C13" s="8">
        <v>7</v>
      </c>
      <c r="D13" s="8">
        <v>2</v>
      </c>
      <c r="E13" s="9">
        <v>4219900</v>
      </c>
      <c r="F13" s="10">
        <v>244</v>
      </c>
      <c r="G13" s="12">
        <v>223</v>
      </c>
      <c r="H13" s="35">
        <f t="shared" si="0"/>
        <v>50</v>
      </c>
      <c r="I13" s="68">
        <v>10</v>
      </c>
      <c r="J13" s="68">
        <v>10</v>
      </c>
      <c r="K13" s="68">
        <v>10</v>
      </c>
      <c r="L13" s="72">
        <v>20</v>
      </c>
      <c r="M13" s="5"/>
    </row>
    <row r="14" spans="1:13" ht="12.75">
      <c r="A14" s="6" t="s">
        <v>63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225</v>
      </c>
      <c r="H14" s="35">
        <f>I14+J14+K14+L14</f>
        <v>170</v>
      </c>
      <c r="I14" s="68">
        <v>0</v>
      </c>
      <c r="J14" s="68">
        <v>0</v>
      </c>
      <c r="K14" s="68">
        <v>170</v>
      </c>
      <c r="L14" s="72">
        <v>0</v>
      </c>
      <c r="M14" s="5"/>
    </row>
    <row r="15" spans="1:13" ht="12.75">
      <c r="A15" s="6" t="s">
        <v>75</v>
      </c>
      <c r="B15" s="82" t="s">
        <v>7</v>
      </c>
      <c r="C15" s="83">
        <v>7</v>
      </c>
      <c r="D15" s="83">
        <v>2</v>
      </c>
      <c r="E15" s="84">
        <v>4219900</v>
      </c>
      <c r="F15" s="10">
        <v>244</v>
      </c>
      <c r="G15" s="12">
        <v>226</v>
      </c>
      <c r="H15" s="35">
        <f>I15+J15+K15+L15</f>
        <v>36</v>
      </c>
      <c r="I15" s="68">
        <v>9</v>
      </c>
      <c r="J15" s="68">
        <v>9</v>
      </c>
      <c r="K15" s="68">
        <v>9</v>
      </c>
      <c r="L15" s="72">
        <v>9</v>
      </c>
      <c r="M15" s="5"/>
    </row>
    <row r="16" spans="1:13" ht="12.75">
      <c r="A16" s="6" t="s">
        <v>74</v>
      </c>
      <c r="B16" s="82" t="s">
        <v>7</v>
      </c>
      <c r="C16" s="83">
        <v>7</v>
      </c>
      <c r="D16" s="83">
        <v>2</v>
      </c>
      <c r="E16" s="84">
        <v>4219900</v>
      </c>
      <c r="F16" s="10">
        <v>244</v>
      </c>
      <c r="G16" s="12">
        <v>226</v>
      </c>
      <c r="H16" s="36">
        <f>I16+J16+K16+L16</f>
        <v>5.952</v>
      </c>
      <c r="I16" s="50">
        <v>1.488</v>
      </c>
      <c r="J16" s="50">
        <v>1.488</v>
      </c>
      <c r="K16" s="50">
        <v>1.488</v>
      </c>
      <c r="L16" s="93">
        <v>1.488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24</v>
      </c>
      <c r="I17" s="35">
        <v>6</v>
      </c>
      <c r="J17" s="35">
        <v>6</v>
      </c>
      <c r="K17" s="35">
        <v>6</v>
      </c>
      <c r="L17" s="79">
        <v>6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01">
        <v>290</v>
      </c>
      <c r="H18" s="36">
        <f t="shared" si="0"/>
        <v>5.824</v>
      </c>
      <c r="I18" s="35">
        <v>0</v>
      </c>
      <c r="J18" s="35">
        <v>0</v>
      </c>
      <c r="K18" s="35">
        <v>0</v>
      </c>
      <c r="L18" s="114">
        <v>5.824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244</v>
      </c>
      <c r="G19" s="101">
        <v>310</v>
      </c>
      <c r="H19" s="35">
        <f t="shared" si="0"/>
        <v>39</v>
      </c>
      <c r="I19" s="35">
        <v>0</v>
      </c>
      <c r="J19" s="35">
        <v>0</v>
      </c>
      <c r="K19" s="35">
        <v>39</v>
      </c>
      <c r="L19" s="79">
        <v>0</v>
      </c>
      <c r="M19" s="5"/>
    </row>
    <row r="20" spans="1:13" ht="12.75">
      <c r="A20" s="6" t="s">
        <v>32</v>
      </c>
      <c r="B20" s="7" t="s">
        <v>7</v>
      </c>
      <c r="C20" s="8">
        <v>7</v>
      </c>
      <c r="D20" s="8">
        <v>2</v>
      </c>
      <c r="E20" s="9">
        <v>4219900</v>
      </c>
      <c r="F20" s="10">
        <v>244</v>
      </c>
      <c r="G20" s="78">
        <v>340</v>
      </c>
      <c r="H20" s="35">
        <f t="shared" si="0"/>
        <v>0</v>
      </c>
      <c r="I20" s="35">
        <v>0</v>
      </c>
      <c r="J20" s="35">
        <v>0</v>
      </c>
      <c r="K20" s="35">
        <v>0</v>
      </c>
      <c r="L20" s="79">
        <v>0</v>
      </c>
      <c r="M20" s="5"/>
    </row>
    <row r="21" spans="1:13" ht="12.75">
      <c r="A21" s="80" t="s">
        <v>33</v>
      </c>
      <c r="B21" s="7" t="s">
        <v>7</v>
      </c>
      <c r="C21" s="8">
        <v>7</v>
      </c>
      <c r="D21" s="8">
        <v>2</v>
      </c>
      <c r="E21" s="9">
        <v>4219900</v>
      </c>
      <c r="F21" s="10">
        <v>244</v>
      </c>
      <c r="G21" s="76">
        <v>340</v>
      </c>
      <c r="H21" s="35">
        <f t="shared" si="0"/>
        <v>400</v>
      </c>
      <c r="I21" s="35">
        <v>100</v>
      </c>
      <c r="J21" s="35">
        <v>100</v>
      </c>
      <c r="K21" s="35">
        <v>100</v>
      </c>
      <c r="L21" s="79">
        <v>100</v>
      </c>
      <c r="M21" s="5"/>
    </row>
    <row r="22" spans="1:13" ht="13.5" thickBot="1">
      <c r="A22" s="80" t="s">
        <v>34</v>
      </c>
      <c r="B22" s="17" t="s">
        <v>7</v>
      </c>
      <c r="C22" s="18">
        <v>7</v>
      </c>
      <c r="D22" s="18">
        <v>2</v>
      </c>
      <c r="E22" s="9">
        <v>4219900</v>
      </c>
      <c r="F22" s="10">
        <v>244</v>
      </c>
      <c r="G22" s="76">
        <v>340</v>
      </c>
      <c r="H22" s="35">
        <f t="shared" si="0"/>
        <v>400</v>
      </c>
      <c r="I22" s="35">
        <v>100</v>
      </c>
      <c r="J22" s="35">
        <v>100</v>
      </c>
      <c r="K22" s="35">
        <v>100</v>
      </c>
      <c r="L22" s="79">
        <v>100</v>
      </c>
      <c r="M22" s="5"/>
    </row>
    <row r="23" spans="1:13" ht="13.5" thickBot="1">
      <c r="A23" s="81" t="s">
        <v>35</v>
      </c>
      <c r="B23" s="108" t="s">
        <v>7</v>
      </c>
      <c r="C23" s="109">
        <v>7</v>
      </c>
      <c r="D23" s="109">
        <v>2</v>
      </c>
      <c r="E23" s="9">
        <v>4219900</v>
      </c>
      <c r="F23" s="10">
        <v>244</v>
      </c>
      <c r="G23" s="76">
        <v>340</v>
      </c>
      <c r="H23" s="35">
        <f t="shared" si="0"/>
        <v>400</v>
      </c>
      <c r="I23" s="35">
        <v>100</v>
      </c>
      <c r="J23" s="35">
        <v>100</v>
      </c>
      <c r="K23" s="35">
        <v>100</v>
      </c>
      <c r="L23" s="79">
        <v>100</v>
      </c>
      <c r="M23" s="5"/>
    </row>
    <row r="24" spans="1:13" ht="13.5" thickBot="1">
      <c r="A24" s="74" t="s">
        <v>36</v>
      </c>
      <c r="B24" s="108" t="s">
        <v>7</v>
      </c>
      <c r="C24" s="109">
        <v>7</v>
      </c>
      <c r="D24" s="109">
        <v>2</v>
      </c>
      <c r="E24" s="19">
        <v>4361200</v>
      </c>
      <c r="F24" s="20">
        <v>244</v>
      </c>
      <c r="G24" s="61">
        <v>340</v>
      </c>
      <c r="H24" s="86">
        <f t="shared" si="0"/>
        <v>300.958</v>
      </c>
      <c r="I24" s="103">
        <v>75.2395</v>
      </c>
      <c r="J24" s="103">
        <v>75.2395</v>
      </c>
      <c r="K24" s="103">
        <v>75.2395</v>
      </c>
      <c r="L24" s="115">
        <v>75.2395</v>
      </c>
      <c r="M24" s="5"/>
    </row>
    <row r="25" spans="1:13" ht="12.75">
      <c r="A25" s="90"/>
      <c r="B25" s="23"/>
      <c r="C25" s="24"/>
      <c r="D25" s="24"/>
      <c r="E25" s="25"/>
      <c r="F25" s="26"/>
      <c r="G25" s="52"/>
      <c r="H25" s="91"/>
      <c r="I25" s="91"/>
      <c r="J25" s="91"/>
      <c r="K25" s="91"/>
      <c r="L25" s="91"/>
      <c r="M25" s="5"/>
    </row>
    <row r="26" spans="1:13" ht="12.75">
      <c r="A26" s="90"/>
      <c r="B26" s="23"/>
      <c r="C26" s="24"/>
      <c r="D26" s="24"/>
      <c r="E26" s="25"/>
      <c r="F26" s="26"/>
      <c r="G26" s="52"/>
      <c r="H26" s="91"/>
      <c r="I26" s="91"/>
      <c r="J26" s="91"/>
      <c r="K26" s="91"/>
      <c r="L26" s="91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2:6" s="38" customFormat="1" ht="12.75">
      <c r="B28" s="39"/>
      <c r="C28" s="39"/>
      <c r="E28" s="39"/>
      <c r="F28" s="100"/>
    </row>
    <row r="29" spans="1:10" s="5" customFormat="1" ht="12.75">
      <c r="A29" s="1"/>
      <c r="B29" s="2"/>
      <c r="C29" s="2"/>
      <c r="D29" s="2"/>
      <c r="E29" s="2"/>
      <c r="F29" s="99"/>
      <c r="G29" s="2"/>
      <c r="H29" s="1"/>
      <c r="I29" s="1"/>
      <c r="J29" s="1"/>
    </row>
    <row r="30" spans="1:10" s="5" customFormat="1" ht="12.75">
      <c r="A30" s="1"/>
      <c r="B30" s="2"/>
      <c r="C30" s="2"/>
      <c r="D30" s="2"/>
      <c r="E30" s="2"/>
      <c r="F30" s="99"/>
      <c r="G30" s="2"/>
      <c r="H30" s="1"/>
      <c r="I30" s="1"/>
      <c r="J30" s="1"/>
    </row>
    <row r="31" spans="1:10" s="5" customFormat="1" ht="12.75">
      <c r="A31" s="119"/>
      <c r="B31" s="2"/>
      <c r="C31" s="2"/>
      <c r="D31" s="2"/>
      <c r="E31" s="2"/>
      <c r="F31" s="99"/>
      <c r="G31" s="627"/>
      <c r="H31" s="627"/>
      <c r="I31" s="1"/>
      <c r="J31" s="1"/>
    </row>
    <row r="32" spans="1:10" s="5" customFormat="1" ht="12.75">
      <c r="A32" s="1"/>
      <c r="B32" s="2"/>
      <c r="C32" s="2"/>
      <c r="D32" s="2"/>
      <c r="E32" s="2"/>
      <c r="F32" s="99"/>
      <c r="G32" s="2"/>
      <c r="H32" s="1"/>
      <c r="I32" s="1"/>
      <c r="J32" s="1"/>
    </row>
    <row r="33" spans="1:10" s="5" customFormat="1" ht="12.75">
      <c r="A33" s="1"/>
      <c r="B33" s="2"/>
      <c r="C33" s="2"/>
      <c r="D33" s="2"/>
      <c r="E33" s="2"/>
      <c r="F33" s="99"/>
      <c r="G33" s="2"/>
      <c r="H33" s="1"/>
      <c r="I33" s="1"/>
      <c r="J33" s="1"/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38" t="s">
        <v>37</v>
      </c>
      <c r="B36" s="39"/>
      <c r="C36" s="39"/>
      <c r="D36" s="38"/>
      <c r="E36" s="39"/>
      <c r="F36" s="100"/>
      <c r="G36" s="38" t="s">
        <v>38</v>
      </c>
      <c r="H36" s="38"/>
      <c r="I36" s="38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19" t="s">
        <v>77</v>
      </c>
      <c r="B39" s="2"/>
      <c r="C39" s="2"/>
      <c r="D39" s="2"/>
      <c r="E39" s="2"/>
      <c r="F39" s="99"/>
      <c r="G39" s="627" t="s">
        <v>78</v>
      </c>
      <c r="H39" s="627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</sheetData>
  <sheetProtection/>
  <mergeCells count="5">
    <mergeCell ref="G39:H39"/>
    <mergeCell ref="A2:L2"/>
    <mergeCell ref="A3:L3"/>
    <mergeCell ref="A4:L4"/>
    <mergeCell ref="G31:H3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8"/>
  <sheetViews>
    <sheetView zoomScale="150" zoomScaleNormal="150" zoomScalePageLayoutView="0" workbookViewId="0" topLeftCell="A7">
      <selection activeCell="I24" sqref="I24:K24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91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92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SUM(H9:H24)</f>
        <v>24690.801</v>
      </c>
      <c r="I8" s="37">
        <f>SUM(I9:I24)</f>
        <v>6065.244</v>
      </c>
      <c r="J8" s="37">
        <f>SUM(J9:J24)</f>
        <v>9842.345000000001</v>
      </c>
      <c r="K8" s="37">
        <f>SUM(K9:K24)</f>
        <v>3410.143</v>
      </c>
      <c r="L8" s="95">
        <f>SUM(L9:L24)</f>
        <v>5373.0689999999995</v>
      </c>
      <c r="M8" s="5"/>
    </row>
    <row r="9" spans="1:13" ht="12.75">
      <c r="A9" s="58" t="s">
        <v>8</v>
      </c>
      <c r="B9" s="65" t="s">
        <v>7</v>
      </c>
      <c r="C9" s="66">
        <v>7</v>
      </c>
      <c r="D9" s="66">
        <v>2</v>
      </c>
      <c r="E9" s="67">
        <v>4219900</v>
      </c>
      <c r="F9" s="59">
        <v>111</v>
      </c>
      <c r="G9" s="59">
        <v>211</v>
      </c>
      <c r="H9" s="60">
        <f aca="true" t="shared" si="0" ref="H9:H24">I9+J9+K9+L9</f>
        <v>18163.595999999998</v>
      </c>
      <c r="I9" s="60">
        <v>4500</v>
      </c>
      <c r="J9" s="60">
        <v>7401</v>
      </c>
      <c r="K9" s="60">
        <v>2300.23</v>
      </c>
      <c r="L9" s="92">
        <f>4500-537.634</f>
        <v>3962.366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9">
        <v>4219900</v>
      </c>
      <c r="F10" s="10">
        <v>111</v>
      </c>
      <c r="G10" s="10">
        <v>213</v>
      </c>
      <c r="H10" s="36">
        <f>I10+J10+K10+L10</f>
        <v>5485.404</v>
      </c>
      <c r="I10" s="50">
        <v>1359</v>
      </c>
      <c r="J10" s="50">
        <v>2235.101</v>
      </c>
      <c r="K10" s="50">
        <v>694.669</v>
      </c>
      <c r="L10" s="93">
        <f>1359-162.366</f>
        <v>1196.634</v>
      </c>
      <c r="M10" s="5"/>
    </row>
    <row r="11" spans="1:13" ht="12.75">
      <c r="A11" s="11" t="s">
        <v>28</v>
      </c>
      <c r="B11" s="7" t="s">
        <v>7</v>
      </c>
      <c r="C11" s="8">
        <v>7</v>
      </c>
      <c r="D11" s="8">
        <v>2</v>
      </c>
      <c r="E11" s="9">
        <v>4219900</v>
      </c>
      <c r="F11" s="10">
        <v>112</v>
      </c>
      <c r="G11" s="10">
        <v>212</v>
      </c>
      <c r="H11" s="35">
        <f t="shared" si="0"/>
        <v>75</v>
      </c>
      <c r="I11" s="116">
        <v>18.75</v>
      </c>
      <c r="J11" s="116">
        <v>18.75</v>
      </c>
      <c r="K11" s="116">
        <v>18.75</v>
      </c>
      <c r="L11" s="118">
        <v>18.75</v>
      </c>
      <c r="M11" s="5"/>
    </row>
    <row r="12" spans="1:13" ht="12.75">
      <c r="A12" s="6" t="s">
        <v>29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221</v>
      </c>
      <c r="H12" s="35">
        <f t="shared" si="0"/>
        <v>8</v>
      </c>
      <c r="I12" s="68">
        <v>2</v>
      </c>
      <c r="J12" s="68">
        <v>2</v>
      </c>
      <c r="K12" s="68">
        <v>2</v>
      </c>
      <c r="L12" s="72">
        <v>2</v>
      </c>
      <c r="M12" s="5"/>
    </row>
    <row r="13" spans="1:13" ht="12.75">
      <c r="A13" s="6" t="s">
        <v>39</v>
      </c>
      <c r="B13" s="7" t="s">
        <v>7</v>
      </c>
      <c r="C13" s="8">
        <v>7</v>
      </c>
      <c r="D13" s="8">
        <v>2</v>
      </c>
      <c r="E13" s="9">
        <v>4219900</v>
      </c>
      <c r="F13" s="10">
        <v>244</v>
      </c>
      <c r="G13" s="12">
        <v>223</v>
      </c>
      <c r="H13" s="35">
        <f t="shared" si="0"/>
        <v>80</v>
      </c>
      <c r="I13" s="68">
        <v>20</v>
      </c>
      <c r="J13" s="68">
        <v>20</v>
      </c>
      <c r="K13" s="68">
        <v>20</v>
      </c>
      <c r="L13" s="72">
        <v>20</v>
      </c>
      <c r="M13" s="5"/>
    </row>
    <row r="14" spans="1:13" ht="12.75">
      <c r="A14" s="6" t="s">
        <v>63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225</v>
      </c>
      <c r="H14" s="35">
        <f>I14+J14+K14+L14</f>
        <v>170</v>
      </c>
      <c r="I14" s="68">
        <v>0</v>
      </c>
      <c r="J14" s="68">
        <v>0</v>
      </c>
      <c r="K14" s="68">
        <v>170</v>
      </c>
      <c r="L14" s="72">
        <v>0</v>
      </c>
      <c r="M14" s="5"/>
    </row>
    <row r="15" spans="1:13" ht="12.75">
      <c r="A15" s="6" t="s">
        <v>75</v>
      </c>
      <c r="B15" s="82" t="s">
        <v>7</v>
      </c>
      <c r="C15" s="83">
        <v>7</v>
      </c>
      <c r="D15" s="83">
        <v>2</v>
      </c>
      <c r="E15" s="84">
        <v>4219900</v>
      </c>
      <c r="F15" s="10">
        <v>244</v>
      </c>
      <c r="G15" s="12">
        <v>226</v>
      </c>
      <c r="H15" s="35">
        <f>I15+J15+K15+L15</f>
        <v>36</v>
      </c>
      <c r="I15" s="68">
        <v>9</v>
      </c>
      <c r="J15" s="68">
        <v>9</v>
      </c>
      <c r="K15" s="68">
        <v>9</v>
      </c>
      <c r="L15" s="72">
        <v>9</v>
      </c>
      <c r="M15" s="5"/>
    </row>
    <row r="16" spans="1:13" ht="12.75">
      <c r="A16" s="6" t="s">
        <v>74</v>
      </c>
      <c r="B16" s="82" t="s">
        <v>7</v>
      </c>
      <c r="C16" s="83">
        <v>7</v>
      </c>
      <c r="D16" s="83">
        <v>2</v>
      </c>
      <c r="E16" s="84">
        <v>4219900</v>
      </c>
      <c r="F16" s="10">
        <v>244</v>
      </c>
      <c r="G16" s="12">
        <v>226</v>
      </c>
      <c r="H16" s="35">
        <f>I16+J16+K16+L16</f>
        <v>82</v>
      </c>
      <c r="I16" s="68">
        <v>20</v>
      </c>
      <c r="J16" s="68">
        <v>20</v>
      </c>
      <c r="K16" s="68">
        <v>20</v>
      </c>
      <c r="L16" s="72">
        <v>22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24</v>
      </c>
      <c r="I17" s="35">
        <v>6</v>
      </c>
      <c r="J17" s="35">
        <v>6</v>
      </c>
      <c r="K17" s="35">
        <v>6</v>
      </c>
      <c r="L17" s="79">
        <v>6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01">
        <v>290</v>
      </c>
      <c r="H18" s="36">
        <f t="shared" si="0"/>
        <v>5.824</v>
      </c>
      <c r="I18" s="35">
        <v>0</v>
      </c>
      <c r="J18" s="35">
        <v>0</v>
      </c>
      <c r="K18" s="35">
        <v>0</v>
      </c>
      <c r="L18" s="114">
        <v>5.824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244</v>
      </c>
      <c r="G19" s="101">
        <v>310</v>
      </c>
      <c r="H19" s="35">
        <f t="shared" si="0"/>
        <v>39</v>
      </c>
      <c r="I19" s="35">
        <v>0</v>
      </c>
      <c r="J19" s="35">
        <v>0</v>
      </c>
      <c r="K19" s="35">
        <v>39</v>
      </c>
      <c r="L19" s="79">
        <v>0</v>
      </c>
      <c r="M19" s="5"/>
    </row>
    <row r="20" spans="1:13" ht="12.75">
      <c r="A20" s="6" t="s">
        <v>32</v>
      </c>
      <c r="B20" s="7" t="s">
        <v>7</v>
      </c>
      <c r="C20" s="8">
        <v>7</v>
      </c>
      <c r="D20" s="8">
        <v>2</v>
      </c>
      <c r="E20" s="9">
        <v>4219900</v>
      </c>
      <c r="F20" s="10">
        <v>244</v>
      </c>
      <c r="G20" s="78">
        <v>340</v>
      </c>
      <c r="H20" s="35">
        <f t="shared" si="0"/>
        <v>0</v>
      </c>
      <c r="I20" s="35">
        <v>0</v>
      </c>
      <c r="J20" s="35">
        <v>0</v>
      </c>
      <c r="K20" s="35">
        <v>0</v>
      </c>
      <c r="L20" s="79">
        <v>0</v>
      </c>
      <c r="M20" s="5"/>
    </row>
    <row r="21" spans="1:13" ht="12.75">
      <c r="A21" s="80" t="s">
        <v>33</v>
      </c>
      <c r="B21" s="7" t="s">
        <v>7</v>
      </c>
      <c r="C21" s="8">
        <v>7</v>
      </c>
      <c r="D21" s="8">
        <v>2</v>
      </c>
      <c r="E21" s="9">
        <v>4219900</v>
      </c>
      <c r="F21" s="10">
        <v>244</v>
      </c>
      <c r="G21" s="76">
        <v>340</v>
      </c>
      <c r="H21" s="35">
        <f t="shared" si="0"/>
        <v>50</v>
      </c>
      <c r="I21" s="35">
        <v>12.5</v>
      </c>
      <c r="J21" s="35">
        <v>12.5</v>
      </c>
      <c r="K21" s="35">
        <v>12.5</v>
      </c>
      <c r="L21" s="79">
        <v>12.5</v>
      </c>
      <c r="M21" s="5"/>
    </row>
    <row r="22" spans="1:13" ht="13.5" thickBot="1">
      <c r="A22" s="80" t="s">
        <v>34</v>
      </c>
      <c r="B22" s="17" t="s">
        <v>7</v>
      </c>
      <c r="C22" s="18">
        <v>7</v>
      </c>
      <c r="D22" s="18">
        <v>2</v>
      </c>
      <c r="E22" s="9">
        <v>4219900</v>
      </c>
      <c r="F22" s="10">
        <v>244</v>
      </c>
      <c r="G22" s="76">
        <v>340</v>
      </c>
      <c r="H22" s="35">
        <f t="shared" si="0"/>
        <v>50</v>
      </c>
      <c r="I22" s="35">
        <v>12.5</v>
      </c>
      <c r="J22" s="35">
        <v>12.5</v>
      </c>
      <c r="K22" s="35">
        <v>12.5</v>
      </c>
      <c r="L22" s="79">
        <v>12.5</v>
      </c>
      <c r="M22" s="5"/>
    </row>
    <row r="23" spans="1:13" ht="13.5" thickBot="1">
      <c r="A23" s="81" t="s">
        <v>35</v>
      </c>
      <c r="B23" s="108" t="s">
        <v>7</v>
      </c>
      <c r="C23" s="109">
        <v>7</v>
      </c>
      <c r="D23" s="109">
        <v>2</v>
      </c>
      <c r="E23" s="9">
        <v>4219900</v>
      </c>
      <c r="F23" s="10">
        <v>244</v>
      </c>
      <c r="G23" s="76">
        <v>340</v>
      </c>
      <c r="H23" s="35">
        <f t="shared" si="0"/>
        <v>100</v>
      </c>
      <c r="I23" s="35">
        <v>25</v>
      </c>
      <c r="J23" s="35">
        <v>25</v>
      </c>
      <c r="K23" s="35">
        <v>25</v>
      </c>
      <c r="L23" s="79">
        <v>25</v>
      </c>
      <c r="M23" s="5"/>
    </row>
    <row r="24" spans="1:13" ht="13.5" thickBot="1">
      <c r="A24" s="74" t="s">
        <v>36</v>
      </c>
      <c r="B24" s="108" t="s">
        <v>7</v>
      </c>
      <c r="C24" s="109">
        <v>7</v>
      </c>
      <c r="D24" s="109">
        <v>2</v>
      </c>
      <c r="E24" s="19">
        <v>4361200</v>
      </c>
      <c r="F24" s="20">
        <v>244</v>
      </c>
      <c r="G24" s="61">
        <v>340</v>
      </c>
      <c r="H24" s="86">
        <f t="shared" si="0"/>
        <v>321.977</v>
      </c>
      <c r="I24" s="103">
        <v>80.494</v>
      </c>
      <c r="J24" s="103">
        <v>80.494</v>
      </c>
      <c r="K24" s="103">
        <v>80.494</v>
      </c>
      <c r="L24" s="115">
        <v>80.495</v>
      </c>
      <c r="M24" s="5"/>
    </row>
    <row r="25" spans="1:13" ht="12.75">
      <c r="A25" s="90"/>
      <c r="B25" s="23"/>
      <c r="C25" s="24"/>
      <c r="D25" s="24"/>
      <c r="E25" s="25"/>
      <c r="F25" s="26"/>
      <c r="G25" s="52"/>
      <c r="H25" s="91"/>
      <c r="I25" s="91"/>
      <c r="J25" s="91"/>
      <c r="K25" s="91"/>
      <c r="L25" s="91"/>
      <c r="M25" s="5"/>
    </row>
    <row r="26" spans="1:13" ht="12.75">
      <c r="A26" s="90"/>
      <c r="B26" s="23"/>
      <c r="C26" s="24"/>
      <c r="D26" s="24"/>
      <c r="E26" s="25"/>
      <c r="F26" s="26"/>
      <c r="G26" s="52"/>
      <c r="H26" s="91"/>
      <c r="I26" s="91"/>
      <c r="J26" s="91"/>
      <c r="K26" s="91"/>
      <c r="L26" s="91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1:7" s="38" customFormat="1" ht="12.75">
      <c r="A28" s="38" t="s">
        <v>37</v>
      </c>
      <c r="B28" s="39"/>
      <c r="C28" s="39"/>
      <c r="E28" s="39"/>
      <c r="F28" s="100"/>
      <c r="G28" s="38" t="s">
        <v>38</v>
      </c>
    </row>
    <row r="29" spans="1:10" s="5" customFormat="1" ht="12.75">
      <c r="A29" s="1"/>
      <c r="B29" s="2"/>
      <c r="C29" s="2"/>
      <c r="D29" s="2"/>
      <c r="E29" s="2"/>
      <c r="F29" s="99"/>
      <c r="G29" s="2"/>
      <c r="H29" s="1"/>
      <c r="I29" s="1"/>
      <c r="J29" s="1"/>
    </row>
    <row r="30" spans="1:10" s="5" customFormat="1" ht="12.75">
      <c r="A30" s="1"/>
      <c r="B30" s="2"/>
      <c r="C30" s="2"/>
      <c r="D30" s="2"/>
      <c r="E30" s="2"/>
      <c r="F30" s="99"/>
      <c r="G30" s="2"/>
      <c r="H30" s="1"/>
      <c r="I30" s="1"/>
      <c r="J30" s="1"/>
    </row>
    <row r="31" spans="1:10" s="5" customFormat="1" ht="12.75">
      <c r="A31" s="119" t="s">
        <v>77</v>
      </c>
      <c r="B31" s="2"/>
      <c r="C31" s="2"/>
      <c r="D31" s="2"/>
      <c r="E31" s="2"/>
      <c r="F31" s="99"/>
      <c r="G31" s="627" t="s">
        <v>78</v>
      </c>
      <c r="H31" s="627"/>
      <c r="I31" s="1"/>
      <c r="J31" s="1"/>
    </row>
    <row r="32" spans="1:10" s="5" customFormat="1" ht="12.75">
      <c r="A32" s="1"/>
      <c r="B32" s="2"/>
      <c r="C32" s="2"/>
      <c r="D32" s="2"/>
      <c r="E32" s="2"/>
      <c r="F32" s="99"/>
      <c r="G32" s="2"/>
      <c r="H32" s="1"/>
      <c r="I32" s="1"/>
      <c r="J32" s="1"/>
    </row>
    <row r="33" spans="1:10" s="5" customFormat="1" ht="12.75">
      <c r="A33" s="1"/>
      <c r="B33" s="2"/>
      <c r="C33" s="2"/>
      <c r="D33" s="2"/>
      <c r="E33" s="2"/>
      <c r="F33" s="99"/>
      <c r="G33" s="2"/>
      <c r="H33" s="1"/>
      <c r="I33" s="1"/>
      <c r="J33" s="1"/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1"/>
      <c r="B36" s="2"/>
      <c r="C36" s="2"/>
      <c r="D36" s="2"/>
      <c r="E36" s="2"/>
      <c r="F36" s="99"/>
      <c r="G36" s="2"/>
      <c r="H36" s="1"/>
      <c r="I36" s="1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</sheetData>
  <sheetProtection/>
  <mergeCells count="4">
    <mergeCell ref="A2:L2"/>
    <mergeCell ref="A3:L3"/>
    <mergeCell ref="A4:L4"/>
    <mergeCell ref="G31:H3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2"/>
  <sheetViews>
    <sheetView zoomScale="150" zoomScaleNormal="150" zoomScalePageLayoutView="0" workbookViewId="0" topLeftCell="A19">
      <selection activeCell="A5" sqref="A5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88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89</v>
      </c>
      <c r="C2" s="624"/>
      <c r="D2" s="624"/>
      <c r="E2" s="624"/>
      <c r="F2" s="624"/>
      <c r="G2" s="46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C24+C25</f>
        <v>23649</v>
      </c>
      <c r="G5" s="120"/>
    </row>
    <row r="6" spans="2:7" ht="12.75">
      <c r="B6" s="124" t="s">
        <v>90</v>
      </c>
      <c r="C6" s="124"/>
      <c r="D6" s="124"/>
      <c r="E6" s="124"/>
      <c r="F6" s="124"/>
      <c r="G6" s="124"/>
    </row>
    <row r="7" spans="2:7" ht="12.75">
      <c r="B7" s="124" t="s">
        <v>82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19" t="s">
        <v>19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86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87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69" t="s">
        <v>25</v>
      </c>
      <c r="B23" s="70"/>
      <c r="C23" s="71">
        <f>SUM(C24:C39)</f>
        <v>24690.801</v>
      </c>
      <c r="D23" s="71">
        <f>SUM(D24:D39)</f>
        <v>6065.244</v>
      </c>
      <c r="E23" s="71">
        <f>SUM(E24:E39)</f>
        <v>9842.345000000001</v>
      </c>
      <c r="F23" s="71">
        <f>SUM(F24:F39)</f>
        <v>3410.143</v>
      </c>
      <c r="G23" s="117">
        <f>SUM(G24:G39)</f>
        <v>5373.0689999999995</v>
      </c>
      <c r="H23" s="5"/>
    </row>
    <row r="24" spans="1:8" ht="12.75">
      <c r="A24" s="58" t="s">
        <v>8</v>
      </c>
      <c r="B24" s="59">
        <v>211</v>
      </c>
      <c r="C24" s="60">
        <f aca="true" t="shared" si="0" ref="C24:C39">D24+E24+F24+G24</f>
        <v>18163.595999999998</v>
      </c>
      <c r="D24" s="60">
        <v>4500</v>
      </c>
      <c r="E24" s="60">
        <v>7401</v>
      </c>
      <c r="F24" s="60">
        <v>2300.23</v>
      </c>
      <c r="G24" s="92">
        <f>4500-537.634</f>
        <v>3962.366</v>
      </c>
      <c r="H24" s="5"/>
    </row>
    <row r="25" spans="1:8" ht="12.75">
      <c r="A25" s="11" t="s">
        <v>9</v>
      </c>
      <c r="B25" s="10">
        <v>213</v>
      </c>
      <c r="C25" s="36">
        <f>D25+E25+F25+G25</f>
        <v>5485.404</v>
      </c>
      <c r="D25" s="50">
        <v>1359</v>
      </c>
      <c r="E25" s="50">
        <v>2235.101</v>
      </c>
      <c r="F25" s="50">
        <v>694.669</v>
      </c>
      <c r="G25" s="93">
        <f>1359-162.366</f>
        <v>1196.634</v>
      </c>
      <c r="H25" s="5"/>
    </row>
    <row r="26" spans="1:8" ht="12.75">
      <c r="A26" s="11" t="s">
        <v>28</v>
      </c>
      <c r="B26" s="10">
        <v>212</v>
      </c>
      <c r="C26" s="35">
        <f t="shared" si="0"/>
        <v>75</v>
      </c>
      <c r="D26" s="116">
        <v>18.75</v>
      </c>
      <c r="E26" s="116">
        <v>18.75</v>
      </c>
      <c r="F26" s="116">
        <v>18.75</v>
      </c>
      <c r="G26" s="118">
        <v>18.75</v>
      </c>
      <c r="H26" s="5"/>
    </row>
    <row r="27" spans="1:8" ht="12.75">
      <c r="A27" s="6" t="s">
        <v>29</v>
      </c>
      <c r="B27" s="12">
        <v>221</v>
      </c>
      <c r="C27" s="35">
        <f t="shared" si="0"/>
        <v>8</v>
      </c>
      <c r="D27" s="68">
        <v>2</v>
      </c>
      <c r="E27" s="68">
        <v>2</v>
      </c>
      <c r="F27" s="68">
        <v>2</v>
      </c>
      <c r="G27" s="72">
        <v>2</v>
      </c>
      <c r="H27" s="5"/>
    </row>
    <row r="28" spans="1:8" ht="12.75">
      <c r="A28" s="6" t="s">
        <v>39</v>
      </c>
      <c r="B28" s="12">
        <v>223</v>
      </c>
      <c r="C28" s="35">
        <f t="shared" si="0"/>
        <v>80</v>
      </c>
      <c r="D28" s="68">
        <v>20</v>
      </c>
      <c r="E28" s="68">
        <v>20</v>
      </c>
      <c r="F28" s="68">
        <v>20</v>
      </c>
      <c r="G28" s="72">
        <v>20</v>
      </c>
      <c r="H28" s="5"/>
    </row>
    <row r="29" spans="1:8" ht="12.75">
      <c r="A29" s="6" t="s">
        <v>63</v>
      </c>
      <c r="B29" s="12">
        <v>225</v>
      </c>
      <c r="C29" s="35">
        <f>D29+E29+F29+G29</f>
        <v>170</v>
      </c>
      <c r="D29" s="68">
        <v>0</v>
      </c>
      <c r="E29" s="68">
        <v>0</v>
      </c>
      <c r="F29" s="68">
        <v>170</v>
      </c>
      <c r="G29" s="72">
        <v>0</v>
      </c>
      <c r="H29" s="5"/>
    </row>
    <row r="30" spans="1:8" ht="12.75">
      <c r="A30" s="6" t="s">
        <v>75</v>
      </c>
      <c r="B30" s="12">
        <v>226</v>
      </c>
      <c r="C30" s="35">
        <f>D30+E30+F30+G30</f>
        <v>36</v>
      </c>
      <c r="D30" s="68">
        <v>9</v>
      </c>
      <c r="E30" s="68">
        <v>9</v>
      </c>
      <c r="F30" s="68">
        <v>9</v>
      </c>
      <c r="G30" s="72">
        <v>9</v>
      </c>
      <c r="H30" s="5"/>
    </row>
    <row r="31" spans="1:8" ht="12.75">
      <c r="A31" s="6" t="s">
        <v>74</v>
      </c>
      <c r="B31" s="12">
        <v>226</v>
      </c>
      <c r="C31" s="35">
        <f>D31+E31+F31+G31</f>
        <v>82</v>
      </c>
      <c r="D31" s="68">
        <v>20</v>
      </c>
      <c r="E31" s="68">
        <v>20</v>
      </c>
      <c r="F31" s="68">
        <v>20</v>
      </c>
      <c r="G31" s="72">
        <v>22</v>
      </c>
      <c r="H31" s="5"/>
    </row>
    <row r="32" spans="1:8" ht="12.75">
      <c r="A32" s="6" t="s">
        <v>31</v>
      </c>
      <c r="B32" s="12">
        <v>262</v>
      </c>
      <c r="C32" s="35">
        <f t="shared" si="0"/>
        <v>24</v>
      </c>
      <c r="D32" s="35">
        <v>6</v>
      </c>
      <c r="E32" s="35">
        <v>6</v>
      </c>
      <c r="F32" s="35">
        <v>6</v>
      </c>
      <c r="G32" s="79">
        <v>6</v>
      </c>
      <c r="H32" s="5"/>
    </row>
    <row r="33" spans="1:8" ht="12.75">
      <c r="A33" s="6" t="s">
        <v>54</v>
      </c>
      <c r="B33" s="101">
        <v>290</v>
      </c>
      <c r="C33" s="36">
        <f t="shared" si="0"/>
        <v>5.824</v>
      </c>
      <c r="D33" s="35">
        <v>0</v>
      </c>
      <c r="E33" s="35">
        <v>0</v>
      </c>
      <c r="F33" s="35">
        <v>0</v>
      </c>
      <c r="G33" s="114">
        <v>5.824</v>
      </c>
      <c r="H33" s="5"/>
    </row>
    <row r="34" spans="1:8" ht="12.75">
      <c r="A34" s="6" t="s">
        <v>55</v>
      </c>
      <c r="B34" s="101">
        <v>310</v>
      </c>
      <c r="C34" s="35">
        <f t="shared" si="0"/>
        <v>39</v>
      </c>
      <c r="D34" s="35">
        <v>0</v>
      </c>
      <c r="E34" s="35">
        <v>0</v>
      </c>
      <c r="F34" s="35">
        <v>39</v>
      </c>
      <c r="G34" s="79">
        <v>0</v>
      </c>
      <c r="H34" s="5"/>
    </row>
    <row r="35" spans="1:8" ht="12.75">
      <c r="A35" s="6" t="s">
        <v>32</v>
      </c>
      <c r="B35" s="78">
        <v>340</v>
      </c>
      <c r="C35" s="35">
        <f t="shared" si="0"/>
        <v>0</v>
      </c>
      <c r="D35" s="35">
        <v>0</v>
      </c>
      <c r="E35" s="35">
        <v>0</v>
      </c>
      <c r="F35" s="35">
        <v>0</v>
      </c>
      <c r="G35" s="79">
        <v>0</v>
      </c>
      <c r="H35" s="5"/>
    </row>
    <row r="36" spans="1:8" ht="12.75">
      <c r="A36" s="80" t="s">
        <v>33</v>
      </c>
      <c r="B36" s="76">
        <v>340</v>
      </c>
      <c r="C36" s="35">
        <f t="shared" si="0"/>
        <v>50</v>
      </c>
      <c r="D36" s="35">
        <v>12.5</v>
      </c>
      <c r="E36" s="35">
        <v>12.5</v>
      </c>
      <c r="F36" s="35">
        <v>12.5</v>
      </c>
      <c r="G36" s="79">
        <v>12.5</v>
      </c>
      <c r="H36" s="5"/>
    </row>
    <row r="37" spans="1:8" ht="12.75">
      <c r="A37" s="80" t="s">
        <v>34</v>
      </c>
      <c r="B37" s="76">
        <v>340</v>
      </c>
      <c r="C37" s="35">
        <f t="shared" si="0"/>
        <v>50</v>
      </c>
      <c r="D37" s="35">
        <v>12.5</v>
      </c>
      <c r="E37" s="35">
        <v>12.5</v>
      </c>
      <c r="F37" s="35">
        <v>12.5</v>
      </c>
      <c r="G37" s="79">
        <v>12.5</v>
      </c>
      <c r="H37" s="5"/>
    </row>
    <row r="38" spans="1:8" ht="12.75">
      <c r="A38" s="81" t="s">
        <v>35</v>
      </c>
      <c r="B38" s="76">
        <v>340</v>
      </c>
      <c r="C38" s="35">
        <f t="shared" si="0"/>
        <v>100</v>
      </c>
      <c r="D38" s="35">
        <v>25</v>
      </c>
      <c r="E38" s="35">
        <v>25</v>
      </c>
      <c r="F38" s="35">
        <v>25</v>
      </c>
      <c r="G38" s="79">
        <v>25</v>
      </c>
      <c r="H38" s="5"/>
    </row>
    <row r="39" spans="1:8" ht="13.5" thickBot="1">
      <c r="A39" s="74" t="s">
        <v>36</v>
      </c>
      <c r="B39" s="61">
        <v>340</v>
      </c>
      <c r="C39" s="86">
        <f t="shared" si="0"/>
        <v>321.977</v>
      </c>
      <c r="D39" s="103">
        <v>80.494</v>
      </c>
      <c r="E39" s="103">
        <v>80.494</v>
      </c>
      <c r="F39" s="103">
        <v>80.494</v>
      </c>
      <c r="G39" s="115">
        <v>80.495</v>
      </c>
      <c r="H39" s="5"/>
    </row>
    <row r="40" spans="1:8" ht="12.75">
      <c r="A40" s="51"/>
      <c r="B40" s="52"/>
      <c r="C40" s="53"/>
      <c r="D40" s="54"/>
      <c r="E40" s="55"/>
      <c r="F40" s="56"/>
      <c r="G40" s="57"/>
      <c r="H40" s="5"/>
    </row>
    <row r="41" spans="1:5" s="5" customFormat="1" ht="24" customHeight="1">
      <c r="A41" s="1"/>
      <c r="B41" s="2"/>
      <c r="C41" s="1"/>
      <c r="D41" s="1"/>
      <c r="E41" s="1"/>
    </row>
    <row r="42" spans="1:7" s="38" customFormat="1" ht="12.75">
      <c r="A42" s="38" t="s">
        <v>37</v>
      </c>
      <c r="B42" s="39"/>
      <c r="C42" s="39"/>
      <c r="D42" s="38" t="s">
        <v>38</v>
      </c>
      <c r="E42" s="39"/>
      <c r="F42" s="39"/>
      <c r="G42" s="39"/>
    </row>
    <row r="43" spans="1:5" s="5" customFormat="1" ht="12.75">
      <c r="A43" s="1"/>
      <c r="B43" s="2"/>
      <c r="C43" s="1"/>
      <c r="D43" s="1"/>
      <c r="E43" s="1"/>
    </row>
    <row r="44" spans="1:5" s="5" customFormat="1" ht="12.75">
      <c r="A44" s="119" t="s">
        <v>77</v>
      </c>
      <c r="B44" s="2"/>
      <c r="C44" s="1"/>
      <c r="D44" s="627" t="s">
        <v>78</v>
      </c>
      <c r="E44" s="627"/>
    </row>
    <row r="45" spans="1:5" s="5" customFormat="1" ht="12.75">
      <c r="A45" s="1"/>
      <c r="B45" s="2"/>
      <c r="C45" s="1"/>
      <c r="D45" s="1"/>
      <c r="E45" s="1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</sheetData>
  <sheetProtection/>
  <mergeCells count="8">
    <mergeCell ref="A20:G20"/>
    <mergeCell ref="D44:E44"/>
    <mergeCell ref="A1:G1"/>
    <mergeCell ref="B2:F2"/>
    <mergeCell ref="A11:G11"/>
    <mergeCell ref="A17:G17"/>
    <mergeCell ref="A18:G18"/>
    <mergeCell ref="A19:G19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32" sqref="B32:F32"/>
    </sheetView>
  </sheetViews>
  <sheetFormatPr defaultColWidth="9.00390625" defaultRowHeight="12.75"/>
  <cols>
    <col min="1" max="1" width="61.625" style="0" customWidth="1"/>
    <col min="2" max="2" width="19.125" style="0" customWidth="1"/>
    <col min="3" max="3" width="20.00390625" style="0" customWidth="1"/>
    <col min="4" max="4" width="17.75390625" style="0" customWidth="1"/>
    <col min="5" max="5" width="17.00390625" style="0" customWidth="1"/>
    <col min="6" max="6" width="17.75390625" style="0" customWidth="1"/>
    <col min="7" max="7" width="9.875" style="0" hidden="1" customWidth="1"/>
    <col min="8" max="8" width="10.625" style="0" customWidth="1"/>
  </cols>
  <sheetData>
    <row r="1" spans="5:9" ht="12.75">
      <c r="E1" s="256" t="s">
        <v>199</v>
      </c>
      <c r="F1" s="255"/>
      <c r="G1" s="255"/>
      <c r="H1" s="255"/>
      <c r="I1" s="255"/>
    </row>
    <row r="2" spans="5:9" ht="12.75">
      <c r="E2" s="257" t="s">
        <v>198</v>
      </c>
      <c r="F2" s="255"/>
      <c r="G2" s="255"/>
      <c r="H2" s="255"/>
      <c r="I2" s="255"/>
    </row>
    <row r="3" spans="5:9" ht="12.75">
      <c r="E3" s="256" t="s">
        <v>197</v>
      </c>
      <c r="F3" s="255"/>
      <c r="G3" s="255"/>
      <c r="H3" s="255"/>
      <c r="I3" s="255"/>
    </row>
    <row r="4" spans="5:9" ht="12.75">
      <c r="E4" s="256" t="s">
        <v>196</v>
      </c>
      <c r="F4" s="255"/>
      <c r="G4" s="255"/>
      <c r="H4" s="255"/>
      <c r="I4" s="255"/>
    </row>
    <row r="5" spans="5:9" ht="12.75">
      <c r="E5" s="256" t="s">
        <v>195</v>
      </c>
      <c r="F5" s="255"/>
      <c r="G5" s="255"/>
      <c r="H5" s="255"/>
      <c r="I5" s="255"/>
    </row>
    <row r="6" spans="1:6" ht="15">
      <c r="A6" s="254"/>
      <c r="B6" s="254"/>
      <c r="C6" s="254"/>
      <c r="D6" s="254"/>
      <c r="E6" s="254"/>
      <c r="F6" s="254"/>
    </row>
    <row r="7" spans="1:6" ht="18">
      <c r="A7" s="568" t="s">
        <v>194</v>
      </c>
      <c r="B7" s="568"/>
      <c r="C7" s="568"/>
      <c r="D7" s="568"/>
      <c r="E7" s="568"/>
      <c r="F7" s="568"/>
    </row>
    <row r="8" spans="1:6" ht="18">
      <c r="A8" s="568" t="s">
        <v>193</v>
      </c>
      <c r="B8" s="568"/>
      <c r="C8" s="568"/>
      <c r="D8" s="568"/>
      <c r="E8" s="568"/>
      <c r="F8" s="568"/>
    </row>
    <row r="9" spans="1:6" ht="18">
      <c r="A9" s="568" t="s">
        <v>354</v>
      </c>
      <c r="B9" s="568"/>
      <c r="C9" s="568"/>
      <c r="D9" s="568"/>
      <c r="E9" s="568"/>
      <c r="F9" s="568"/>
    </row>
    <row r="10" spans="1:6" ht="15">
      <c r="A10" s="254"/>
      <c r="B10" s="254"/>
      <c r="C10" s="254"/>
      <c r="D10" s="254"/>
      <c r="E10" s="254"/>
      <c r="F10" s="254"/>
    </row>
    <row r="11" spans="1:6" ht="12.75">
      <c r="A11" s="253"/>
      <c r="B11" s="253"/>
      <c r="C11" s="253"/>
      <c r="D11" s="253"/>
      <c r="E11" s="253"/>
      <c r="F11" s="253"/>
    </row>
    <row r="12" spans="1:2" ht="15.75">
      <c r="A12" s="229" t="s">
        <v>192</v>
      </c>
      <c r="B12" s="252" t="s">
        <v>155</v>
      </c>
    </row>
    <row r="13" spans="1:5" ht="16.5" thickBot="1">
      <c r="A13" s="229" t="s">
        <v>191</v>
      </c>
      <c r="B13" s="251"/>
      <c r="C13" s="251"/>
      <c r="D13" s="251"/>
      <c r="E13" s="251"/>
    </row>
    <row r="14" ht="15.75">
      <c r="A14" s="229" t="s">
        <v>190</v>
      </c>
    </row>
    <row r="15" ht="15.75">
      <c r="A15" s="229"/>
    </row>
    <row r="16" spans="1:7" ht="18.75">
      <c r="A16" s="229"/>
      <c r="B16" s="250"/>
      <c r="G16" t="s">
        <v>189</v>
      </c>
    </row>
    <row r="17" ht="15.75">
      <c r="A17" s="229"/>
    </row>
    <row r="18" ht="16.5" thickBot="1">
      <c r="F18" s="249" t="s">
        <v>188</v>
      </c>
    </row>
    <row r="19" spans="1:6" ht="16.5" thickBot="1">
      <c r="A19" s="569" t="s">
        <v>187</v>
      </c>
      <c r="B19" s="572" t="s">
        <v>186</v>
      </c>
      <c r="C19" s="573"/>
      <c r="D19" s="573"/>
      <c r="E19" s="573"/>
      <c r="F19" s="574"/>
    </row>
    <row r="20" spans="1:6" ht="18" customHeight="1" thickBot="1">
      <c r="A20" s="570"/>
      <c r="B20" s="248">
        <v>1</v>
      </c>
      <c r="C20" s="247">
        <v>2</v>
      </c>
      <c r="D20" s="247">
        <v>3</v>
      </c>
      <c r="E20" s="247">
        <v>4</v>
      </c>
      <c r="F20" s="246">
        <v>5</v>
      </c>
    </row>
    <row r="21" spans="1:6" ht="18" customHeight="1" thickBot="1">
      <c r="A21" s="571"/>
      <c r="B21" s="245" t="s">
        <v>185</v>
      </c>
      <c r="C21" s="244" t="s">
        <v>184</v>
      </c>
      <c r="D21" s="244" t="s">
        <v>183</v>
      </c>
      <c r="E21" s="244" t="s">
        <v>182</v>
      </c>
      <c r="F21" s="243" t="s">
        <v>181</v>
      </c>
    </row>
    <row r="22" spans="1:7" ht="18" customHeight="1">
      <c r="A22" s="242" t="s">
        <v>180</v>
      </c>
      <c r="B22" s="241">
        <f>'Роспись 2019'!U20</f>
        <v>99.016</v>
      </c>
      <c r="C22" s="241">
        <f>'Роспись 2019'!V20</f>
        <v>79.213</v>
      </c>
      <c r="D22" s="241">
        <f>'Роспись 2019'!W20</f>
        <v>39.606</v>
      </c>
      <c r="E22" s="241">
        <f>'Роспись 2019'!X20</f>
        <v>118.165</v>
      </c>
      <c r="F22" s="517">
        <f>SUM(B22:E22)</f>
        <v>336</v>
      </c>
      <c r="G22" s="514">
        <f>'Роспись 2019'!Z20</f>
        <v>0</v>
      </c>
    </row>
    <row r="23" spans="1:7" ht="18" customHeight="1">
      <c r="A23" s="240" t="s">
        <v>179</v>
      </c>
      <c r="B23" s="239">
        <f>'Роспись 2019'!U22+'Роспись 2019'!U23+'Роспись 2019'!U27</f>
        <v>7354.736298</v>
      </c>
      <c r="C23" s="239">
        <f>'Роспись 2019'!V22+'Роспись 2019'!V23+'Роспись 2019'!V27</f>
        <v>8889.699251999999</v>
      </c>
      <c r="D23" s="239">
        <f>'Роспись 2019'!W22+'Роспись 2019'!W23+'Роспись 2019'!W27</f>
        <v>5819.773344</v>
      </c>
      <c r="E23" s="239">
        <f>'Роспись 2019'!X22+'Роспись 2019'!X23+'Роспись 2019'!X27</f>
        <v>7354.73109</v>
      </c>
      <c r="F23" s="517">
        <f>SUM(B23:E23)</f>
        <v>29418.939984</v>
      </c>
      <c r="G23" s="515">
        <f>'Роспись 2019'!Z22+'Роспись 2019'!Z23+'Роспись 2019'!Z27</f>
        <v>0</v>
      </c>
    </row>
    <row r="24" spans="1:7" ht="18" customHeight="1">
      <c r="A24" s="240" t="s">
        <v>347</v>
      </c>
      <c r="B24" s="239">
        <f>'Роспись 2019'!U7+'Роспись 2019'!U9+'Роспись 2019'!U10+'Роспись 2019'!U13+'Роспись 2019'!U15+'Роспись 2019'!U16+'Роспись 2019'!U17+'Роспись 2019'!U19</f>
        <v>1009</v>
      </c>
      <c r="C24" s="239">
        <f>'Роспись 2019'!V7+'Роспись 2019'!V9+'Роспись 2019'!V10+'Роспись 2019'!V13+'Роспись 2019'!V15+'Роспись 2019'!V16+'Роспись 2019'!V17+'Роспись 2019'!V19</f>
        <v>638.943</v>
      </c>
      <c r="D24" s="239">
        <f>'Роспись 2019'!W7+'Роспись 2019'!W9+'Роспись 2019'!W10+'Роспись 2019'!W13+'Роспись 2019'!W15+'Роспись 2019'!W16+'Роспись 2019'!W17+'Роспись 2019'!W19</f>
        <v>274.943</v>
      </c>
      <c r="E24" s="239">
        <f>'Роспись 2019'!X7+'Роспись 2019'!X9+'Роспись 2019'!X10+'Роспись 2019'!X13+'Роспись 2019'!X15+'Роспись 2019'!X16+'Роспись 2019'!X17+'Роспись 2019'!X19</f>
        <v>1158.9189999999999</v>
      </c>
      <c r="F24" s="517">
        <f>SUM(B24:E24)</f>
        <v>3081.805</v>
      </c>
      <c r="G24" s="516">
        <f>'Роспись 2019'!Z7+'Роспись 2019'!Z9+'Роспись 2019'!Z10+'Роспись 2019'!Z13+'Роспись 2019'!Z15+'Роспись 2019'!Z16+'Роспись 2019'!Z17+'Роспись 2019'!Z19+'Роспись 2019'!Z20</f>
        <v>0</v>
      </c>
    </row>
    <row r="25" spans="1:6" ht="18" customHeight="1" thickBot="1">
      <c r="A25" s="238" t="s">
        <v>178</v>
      </c>
      <c r="B25" s="237">
        <f>B22+B23+B24</f>
        <v>8462.752298</v>
      </c>
      <c r="C25" s="237">
        <f>C22+C23+C24</f>
        <v>9607.855251999998</v>
      </c>
      <c r="D25" s="237">
        <f>D22+D23+D24</f>
        <v>6134.322344</v>
      </c>
      <c r="E25" s="237">
        <f>E22+E23+E24</f>
        <v>8631.81509</v>
      </c>
      <c r="F25" s="518">
        <f>F22+F23+F24</f>
        <v>32836.744984</v>
      </c>
    </row>
    <row r="26" ht="18" customHeight="1"/>
    <row r="27" ht="18" customHeight="1"/>
    <row r="28" spans="1:6" ht="15.75">
      <c r="A28" s="229"/>
      <c r="B28" s="230"/>
      <c r="C28" s="230"/>
      <c r="D28" s="230"/>
      <c r="E28" s="230"/>
      <c r="F28" s="230"/>
    </row>
    <row r="29" spans="1:6" ht="16.5" thickBot="1">
      <c r="A29" s="236" t="s">
        <v>177</v>
      </c>
      <c r="B29" s="567" t="s">
        <v>150</v>
      </c>
      <c r="C29" s="567"/>
      <c r="D29" s="235"/>
      <c r="E29" s="234"/>
      <c r="F29" s="236"/>
    </row>
    <row r="30" spans="1:6" ht="15.75">
      <c r="A30" s="232"/>
      <c r="B30" s="566" t="s">
        <v>175</v>
      </c>
      <c r="C30" s="566"/>
      <c r="D30" s="231"/>
      <c r="E30" s="230" t="s">
        <v>174</v>
      </c>
      <c r="F30" s="232"/>
    </row>
    <row r="33" spans="1:8" ht="16.5" thickBot="1">
      <c r="A33" s="236" t="s">
        <v>176</v>
      </c>
      <c r="B33" s="567" t="s">
        <v>151</v>
      </c>
      <c r="C33" s="567"/>
      <c r="D33" s="235"/>
      <c r="E33" s="234"/>
      <c r="F33" s="233"/>
      <c r="G33" s="228"/>
      <c r="H33" s="228"/>
    </row>
    <row r="34" spans="1:8" ht="15.75">
      <c r="A34" s="232"/>
      <c r="B34" s="566" t="s">
        <v>175</v>
      </c>
      <c r="C34" s="566"/>
      <c r="D34" s="231"/>
      <c r="E34" s="230" t="s">
        <v>174</v>
      </c>
      <c r="F34" s="228"/>
      <c r="G34" s="228"/>
      <c r="H34" s="228"/>
    </row>
    <row r="35" spans="1:8" ht="15.75">
      <c r="A35" s="229"/>
      <c r="B35" s="228"/>
      <c r="C35" s="228"/>
      <c r="D35" s="228"/>
      <c r="E35" s="228"/>
      <c r="F35" s="228"/>
      <c r="G35" s="228"/>
      <c r="H35" s="228"/>
    </row>
  </sheetData>
  <sheetProtection/>
  <mergeCells count="9">
    <mergeCell ref="B34:C34"/>
    <mergeCell ref="B30:C30"/>
    <mergeCell ref="B29:C29"/>
    <mergeCell ref="A7:F7"/>
    <mergeCell ref="A9:F9"/>
    <mergeCell ref="A8:F8"/>
    <mergeCell ref="A19:A21"/>
    <mergeCell ref="B19:F19"/>
    <mergeCell ref="B33:C33"/>
  </mergeCells>
  <printOptions/>
  <pageMargins left="0.3937007874015748" right="0.3937007874015748" top="0.2362204724409449" bottom="0.2362204724409449" header="0.2362204724409449" footer="0.1968503937007874"/>
  <pageSetup fitToHeight="1" fitToWidth="1" horizontalDpi="600" verticalDpi="6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12"/>
  <sheetViews>
    <sheetView zoomScale="150" zoomScaleNormal="150" zoomScalePageLayoutView="0" workbookViewId="0" topLeftCell="A22">
      <selection activeCell="G34" sqref="G34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625" t="s">
        <v>79</v>
      </c>
      <c r="B1" s="625"/>
      <c r="C1" s="625"/>
      <c r="D1" s="625"/>
      <c r="E1" s="625"/>
      <c r="F1" s="625"/>
      <c r="G1" s="625"/>
    </row>
    <row r="2" spans="1:7" ht="12.75">
      <c r="A2" s="3"/>
      <c r="B2" s="624" t="s">
        <v>80</v>
      </c>
      <c r="C2" s="624"/>
      <c r="D2" s="624"/>
      <c r="E2" s="624"/>
      <c r="F2" s="624"/>
      <c r="G2" s="46"/>
    </row>
    <row r="3" spans="2:7" s="126" customFormat="1" ht="11.25">
      <c r="B3" s="127"/>
      <c r="C3" s="128" t="s">
        <v>17</v>
      </c>
      <c r="D3" s="127"/>
      <c r="E3" s="127"/>
      <c r="F3" s="127"/>
      <c r="G3" s="127"/>
    </row>
    <row r="4" spans="1:7" ht="12.75">
      <c r="A4" s="3"/>
      <c r="B4"/>
      <c r="C4"/>
      <c r="D4"/>
      <c r="E4"/>
      <c r="F4"/>
      <c r="G4"/>
    </row>
    <row r="5" spans="1:7" ht="12.75">
      <c r="A5" s="3"/>
      <c r="B5" s="120" t="s">
        <v>67</v>
      </c>
      <c r="C5" s="122"/>
      <c r="D5" s="123"/>
      <c r="E5" s="120"/>
      <c r="F5" s="121">
        <f>C24+C25</f>
        <v>24349</v>
      </c>
      <c r="G5" s="120"/>
    </row>
    <row r="6" spans="2:7" ht="12.75">
      <c r="B6" s="124" t="s">
        <v>81</v>
      </c>
      <c r="C6" s="124"/>
      <c r="D6" s="124"/>
      <c r="E6" s="124"/>
      <c r="F6" s="124"/>
      <c r="G6" s="124"/>
    </row>
    <row r="7" spans="2:7" ht="12.75">
      <c r="B7" s="124" t="s">
        <v>82</v>
      </c>
      <c r="C7" s="124"/>
      <c r="D7" s="124"/>
      <c r="E7" s="124"/>
      <c r="F7" s="124"/>
      <c r="G7" s="124"/>
    </row>
    <row r="8" spans="1:7" ht="12.75">
      <c r="A8" s="124"/>
      <c r="B8" s="124"/>
      <c r="C8" s="124"/>
      <c r="D8" s="124"/>
      <c r="E8" s="124"/>
      <c r="F8" s="124"/>
      <c r="G8" s="124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19" t="s">
        <v>19</v>
      </c>
      <c r="B11" s="619"/>
      <c r="C11" s="619"/>
      <c r="D11" s="619"/>
      <c r="E11" s="619"/>
      <c r="F11" s="619"/>
      <c r="G11" s="619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36.75" customHeight="1">
      <c r="A17" s="582" t="s">
        <v>76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73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3.5" thickBot="1">
      <c r="A23" s="69" t="s">
        <v>25</v>
      </c>
      <c r="B23" s="70"/>
      <c r="C23" s="71">
        <f>SUM(C24:C39)</f>
        <v>25650.801</v>
      </c>
      <c r="D23" s="71">
        <f>SUM(D24:D39)</f>
        <v>6195.244</v>
      </c>
      <c r="E23" s="71">
        <f>SUM(E24:E39)</f>
        <v>9842.345000000001</v>
      </c>
      <c r="F23" s="71">
        <f>SUM(F24:F39)</f>
        <v>3410.143</v>
      </c>
      <c r="G23" s="117">
        <f>SUM(G24:G39)</f>
        <v>6203.0689999999995</v>
      </c>
      <c r="H23" s="5"/>
    </row>
    <row r="24" spans="1:8" ht="12.75">
      <c r="A24" s="58" t="s">
        <v>8</v>
      </c>
      <c r="B24" s="59">
        <v>211</v>
      </c>
      <c r="C24" s="60">
        <f aca="true" t="shared" si="0" ref="C24:C39">D24+E24+F24+G24</f>
        <v>18701.23</v>
      </c>
      <c r="D24" s="60">
        <v>4500</v>
      </c>
      <c r="E24" s="60">
        <v>7401</v>
      </c>
      <c r="F24" s="60">
        <v>2300.23</v>
      </c>
      <c r="G24" s="92">
        <v>4500</v>
      </c>
      <c r="H24" s="5"/>
    </row>
    <row r="25" spans="1:8" ht="12.75">
      <c r="A25" s="11" t="s">
        <v>9</v>
      </c>
      <c r="B25" s="10">
        <v>213</v>
      </c>
      <c r="C25" s="36">
        <f>D25+E25+F25+G25</f>
        <v>5647.77</v>
      </c>
      <c r="D25" s="50">
        <v>1359</v>
      </c>
      <c r="E25" s="50">
        <v>2235.101</v>
      </c>
      <c r="F25" s="50">
        <v>694.669</v>
      </c>
      <c r="G25" s="93">
        <f>1359</f>
        <v>1359</v>
      </c>
      <c r="H25" s="5"/>
    </row>
    <row r="26" spans="1:8" ht="12.75">
      <c r="A26" s="11" t="s">
        <v>28</v>
      </c>
      <c r="B26" s="10">
        <v>212</v>
      </c>
      <c r="C26" s="35">
        <f t="shared" si="0"/>
        <v>75</v>
      </c>
      <c r="D26" s="116">
        <v>18.75</v>
      </c>
      <c r="E26" s="116">
        <v>18.75</v>
      </c>
      <c r="F26" s="116">
        <v>18.75</v>
      </c>
      <c r="G26" s="118">
        <v>18.75</v>
      </c>
      <c r="H26" s="5"/>
    </row>
    <row r="27" spans="1:8" ht="12.75">
      <c r="A27" s="6" t="s">
        <v>29</v>
      </c>
      <c r="B27" s="12">
        <v>221</v>
      </c>
      <c r="C27" s="35">
        <f t="shared" si="0"/>
        <v>8</v>
      </c>
      <c r="D27" s="68">
        <v>2</v>
      </c>
      <c r="E27" s="68">
        <v>2</v>
      </c>
      <c r="F27" s="68">
        <v>2</v>
      </c>
      <c r="G27" s="72">
        <v>2</v>
      </c>
      <c r="H27" s="5"/>
    </row>
    <row r="28" spans="1:8" ht="12.75">
      <c r="A28" s="6" t="s">
        <v>39</v>
      </c>
      <c r="B28" s="12">
        <v>223</v>
      </c>
      <c r="C28" s="35">
        <f t="shared" si="0"/>
        <v>80</v>
      </c>
      <c r="D28" s="68">
        <v>20</v>
      </c>
      <c r="E28" s="68">
        <v>20</v>
      </c>
      <c r="F28" s="68">
        <v>20</v>
      </c>
      <c r="G28" s="72">
        <v>20</v>
      </c>
      <c r="H28" s="5"/>
    </row>
    <row r="29" spans="1:8" ht="12.75">
      <c r="A29" s="6" t="s">
        <v>63</v>
      </c>
      <c r="B29" s="12">
        <v>225</v>
      </c>
      <c r="C29" s="35">
        <f>D29+E29+F29+G29</f>
        <v>170</v>
      </c>
      <c r="D29" s="68">
        <v>0</v>
      </c>
      <c r="E29" s="68">
        <v>0</v>
      </c>
      <c r="F29" s="68">
        <v>170</v>
      </c>
      <c r="G29" s="72">
        <v>0</v>
      </c>
      <c r="H29" s="5"/>
    </row>
    <row r="30" spans="1:8" ht="12.75">
      <c r="A30" s="6" t="s">
        <v>75</v>
      </c>
      <c r="B30" s="12">
        <v>226</v>
      </c>
      <c r="C30" s="35">
        <f>D30+E30+F30+G30</f>
        <v>36</v>
      </c>
      <c r="D30" s="68">
        <v>9</v>
      </c>
      <c r="E30" s="68">
        <v>9</v>
      </c>
      <c r="F30" s="68">
        <v>9</v>
      </c>
      <c r="G30" s="72">
        <v>9</v>
      </c>
      <c r="H30" s="5"/>
    </row>
    <row r="31" spans="1:8" ht="12.75">
      <c r="A31" s="6" t="s">
        <v>74</v>
      </c>
      <c r="B31" s="12">
        <v>226</v>
      </c>
      <c r="C31" s="35">
        <f>D31+E31+F31+G31</f>
        <v>82</v>
      </c>
      <c r="D31" s="68">
        <v>20</v>
      </c>
      <c r="E31" s="68">
        <v>20</v>
      </c>
      <c r="F31" s="68">
        <v>20</v>
      </c>
      <c r="G31" s="72">
        <v>22</v>
      </c>
      <c r="H31" s="5"/>
    </row>
    <row r="32" spans="1:8" ht="12.75">
      <c r="A32" s="6" t="s">
        <v>31</v>
      </c>
      <c r="B32" s="12">
        <v>262</v>
      </c>
      <c r="C32" s="35">
        <f t="shared" si="0"/>
        <v>24</v>
      </c>
      <c r="D32" s="35">
        <v>6</v>
      </c>
      <c r="E32" s="35">
        <v>6</v>
      </c>
      <c r="F32" s="35">
        <v>6</v>
      </c>
      <c r="G32" s="79">
        <v>6</v>
      </c>
      <c r="H32" s="5"/>
    </row>
    <row r="33" spans="1:8" ht="12.75">
      <c r="A33" s="6" t="s">
        <v>54</v>
      </c>
      <c r="B33" s="101">
        <v>290</v>
      </c>
      <c r="C33" s="36">
        <f t="shared" si="0"/>
        <v>5.824</v>
      </c>
      <c r="D33" s="35">
        <v>0</v>
      </c>
      <c r="E33" s="35">
        <v>0</v>
      </c>
      <c r="F33" s="35">
        <v>0</v>
      </c>
      <c r="G33" s="114">
        <v>5.824</v>
      </c>
      <c r="H33" s="5"/>
    </row>
    <row r="34" spans="1:8" ht="12.75">
      <c r="A34" s="6" t="s">
        <v>55</v>
      </c>
      <c r="B34" s="101">
        <v>310</v>
      </c>
      <c r="C34" s="35">
        <f t="shared" si="0"/>
        <v>39</v>
      </c>
      <c r="D34" s="35">
        <v>0</v>
      </c>
      <c r="E34" s="35">
        <v>0</v>
      </c>
      <c r="F34" s="35">
        <v>39</v>
      </c>
      <c r="G34" s="79">
        <v>0</v>
      </c>
      <c r="H34" s="5"/>
    </row>
    <row r="35" spans="1:8" ht="12.75">
      <c r="A35" s="6" t="s">
        <v>32</v>
      </c>
      <c r="B35" s="78">
        <v>340</v>
      </c>
      <c r="C35" s="35">
        <f t="shared" si="0"/>
        <v>260</v>
      </c>
      <c r="D35" s="35">
        <v>130</v>
      </c>
      <c r="E35" s="35">
        <v>0</v>
      </c>
      <c r="F35" s="35">
        <v>0</v>
      </c>
      <c r="G35" s="79">
        <v>130</v>
      </c>
      <c r="H35" s="5"/>
    </row>
    <row r="36" spans="1:8" ht="12.75">
      <c r="A36" s="80" t="s">
        <v>33</v>
      </c>
      <c r="B36" s="76">
        <v>340</v>
      </c>
      <c r="C36" s="35">
        <f t="shared" si="0"/>
        <v>50</v>
      </c>
      <c r="D36" s="35">
        <v>12.5</v>
      </c>
      <c r="E36" s="35">
        <v>12.5</v>
      </c>
      <c r="F36" s="35">
        <v>12.5</v>
      </c>
      <c r="G36" s="79">
        <v>12.5</v>
      </c>
      <c r="H36" s="5"/>
    </row>
    <row r="37" spans="1:8" ht="12.75">
      <c r="A37" s="80" t="s">
        <v>34</v>
      </c>
      <c r="B37" s="76">
        <v>340</v>
      </c>
      <c r="C37" s="35">
        <f t="shared" si="0"/>
        <v>50</v>
      </c>
      <c r="D37" s="35">
        <v>12.5</v>
      </c>
      <c r="E37" s="35">
        <v>12.5</v>
      </c>
      <c r="F37" s="35">
        <v>12.5</v>
      </c>
      <c r="G37" s="79">
        <v>12.5</v>
      </c>
      <c r="H37" s="5"/>
    </row>
    <row r="38" spans="1:8" ht="12.75">
      <c r="A38" s="81" t="s">
        <v>35</v>
      </c>
      <c r="B38" s="76">
        <v>340</v>
      </c>
      <c r="C38" s="35">
        <f t="shared" si="0"/>
        <v>100</v>
      </c>
      <c r="D38" s="35">
        <v>25</v>
      </c>
      <c r="E38" s="35">
        <v>25</v>
      </c>
      <c r="F38" s="35">
        <v>25</v>
      </c>
      <c r="G38" s="79">
        <v>25</v>
      </c>
      <c r="H38" s="5"/>
    </row>
    <row r="39" spans="1:8" ht="13.5" thickBot="1">
      <c r="A39" s="74" t="s">
        <v>36</v>
      </c>
      <c r="B39" s="61">
        <v>340</v>
      </c>
      <c r="C39" s="86">
        <f t="shared" si="0"/>
        <v>321.977</v>
      </c>
      <c r="D39" s="103">
        <v>80.494</v>
      </c>
      <c r="E39" s="103">
        <v>80.494</v>
      </c>
      <c r="F39" s="103">
        <v>80.494</v>
      </c>
      <c r="G39" s="115">
        <v>80.495</v>
      </c>
      <c r="H39" s="5"/>
    </row>
    <row r="40" spans="1:8" ht="12.75">
      <c r="A40" s="51"/>
      <c r="B40" s="52"/>
      <c r="C40" s="53"/>
      <c r="D40" s="54"/>
      <c r="E40" s="55"/>
      <c r="F40" s="56"/>
      <c r="G40" s="57"/>
      <c r="H40" s="5"/>
    </row>
    <row r="41" spans="1:5" s="5" customFormat="1" ht="24" customHeight="1">
      <c r="A41" s="1"/>
      <c r="B41" s="2"/>
      <c r="C41" s="1"/>
      <c r="D41" s="1"/>
      <c r="E41" s="1"/>
    </row>
    <row r="42" spans="1:7" s="38" customFormat="1" ht="12.75">
      <c r="A42" s="38" t="s">
        <v>37</v>
      </c>
      <c r="B42" s="39"/>
      <c r="C42" s="39"/>
      <c r="D42" s="38" t="s">
        <v>38</v>
      </c>
      <c r="E42" s="39"/>
      <c r="F42" s="39"/>
      <c r="G42" s="39"/>
    </row>
    <row r="43" spans="1:5" s="5" customFormat="1" ht="12.75">
      <c r="A43" s="1"/>
      <c r="B43" s="2"/>
      <c r="C43" s="1"/>
      <c r="D43" s="1"/>
      <c r="E43" s="1"/>
    </row>
    <row r="44" spans="1:5" s="5" customFormat="1" ht="12.75">
      <c r="A44" s="119" t="s">
        <v>77</v>
      </c>
      <c r="B44" s="2"/>
      <c r="C44" s="1"/>
      <c r="D44" s="627" t="s">
        <v>78</v>
      </c>
      <c r="E44" s="627"/>
    </row>
    <row r="45" spans="1:5" s="5" customFormat="1" ht="12.75">
      <c r="A45" s="1"/>
      <c r="B45" s="2"/>
      <c r="C45" s="1"/>
      <c r="D45" s="1"/>
      <c r="E45" s="1"/>
    </row>
    <row r="46" spans="1:5" s="5" customFormat="1" ht="12.75">
      <c r="A46" s="1"/>
      <c r="B46" s="2"/>
      <c r="C46" s="1"/>
      <c r="D46" s="1"/>
      <c r="E46" s="1"/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1"/>
      <c r="B49" s="2"/>
      <c r="C49" s="1"/>
      <c r="D49" s="1"/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</sheetData>
  <sheetProtection/>
  <mergeCells count="8">
    <mergeCell ref="A20:G20"/>
    <mergeCell ref="D44:E44"/>
    <mergeCell ref="B2:F2"/>
    <mergeCell ref="A1:G1"/>
    <mergeCell ref="A11:G11"/>
    <mergeCell ref="A17:G17"/>
    <mergeCell ref="A18:G18"/>
    <mergeCell ref="A19:G19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8"/>
  <sheetViews>
    <sheetView zoomScale="150" zoomScaleNormal="150" zoomScalePageLayoutView="0" workbookViewId="0" topLeftCell="A1">
      <selection activeCell="N4" sqref="N4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26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83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0:12" ht="12.75">
      <c r="J5" s="4"/>
      <c r="L5" s="125" t="s">
        <v>84</v>
      </c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SUM(H9:H24)</f>
        <v>25650.801</v>
      </c>
      <c r="I8" s="37">
        <f>SUM(I9:I24)</f>
        <v>6195.244</v>
      </c>
      <c r="J8" s="37">
        <f>SUM(J9:J24)</f>
        <v>9842.345000000001</v>
      </c>
      <c r="K8" s="37">
        <f>SUM(K9:K24)</f>
        <v>3410.143</v>
      </c>
      <c r="L8" s="37">
        <f>SUM(L9:L24)</f>
        <v>6203.0689999999995</v>
      </c>
      <c r="M8" s="5"/>
    </row>
    <row r="9" spans="1:13" ht="12.75">
      <c r="A9" s="58" t="s">
        <v>8</v>
      </c>
      <c r="B9" s="65" t="s">
        <v>7</v>
      </c>
      <c r="C9" s="66">
        <v>7</v>
      </c>
      <c r="D9" s="66">
        <v>2</v>
      </c>
      <c r="E9" s="67">
        <v>4219900</v>
      </c>
      <c r="F9" s="59">
        <v>111</v>
      </c>
      <c r="G9" s="59">
        <v>211</v>
      </c>
      <c r="H9" s="60">
        <f aca="true" t="shared" si="0" ref="H9:H24">I9+J9+K9+L9</f>
        <v>18701.23</v>
      </c>
      <c r="I9" s="60">
        <v>4500</v>
      </c>
      <c r="J9" s="60">
        <v>7401</v>
      </c>
      <c r="K9" s="60">
        <v>2300.23</v>
      </c>
      <c r="L9" s="92">
        <v>4500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9">
        <v>4219900</v>
      </c>
      <c r="F10" s="10">
        <v>111</v>
      </c>
      <c r="G10" s="10">
        <v>213</v>
      </c>
      <c r="H10" s="36">
        <f>I10+J10+K10+L10</f>
        <v>5647.77</v>
      </c>
      <c r="I10" s="50">
        <v>1359</v>
      </c>
      <c r="J10" s="50">
        <v>2235.101</v>
      </c>
      <c r="K10" s="50">
        <v>694.669</v>
      </c>
      <c r="L10" s="93">
        <v>1359</v>
      </c>
      <c r="M10" s="5"/>
    </row>
    <row r="11" spans="1:13" ht="12.75">
      <c r="A11" s="11" t="s">
        <v>28</v>
      </c>
      <c r="B11" s="7" t="s">
        <v>7</v>
      </c>
      <c r="C11" s="8">
        <v>7</v>
      </c>
      <c r="D11" s="8">
        <v>2</v>
      </c>
      <c r="E11" s="9">
        <v>4219900</v>
      </c>
      <c r="F11" s="10">
        <v>112</v>
      </c>
      <c r="G11" s="10">
        <v>212</v>
      </c>
      <c r="H11" s="35">
        <f t="shared" si="0"/>
        <v>75</v>
      </c>
      <c r="I11" s="116">
        <v>18.75</v>
      </c>
      <c r="J11" s="116">
        <v>18.75</v>
      </c>
      <c r="K11" s="116">
        <v>18.75</v>
      </c>
      <c r="L11" s="118">
        <v>18.75</v>
      </c>
      <c r="M11" s="5"/>
    </row>
    <row r="12" spans="1:13" ht="12.75">
      <c r="A12" s="6" t="s">
        <v>29</v>
      </c>
      <c r="B12" s="7" t="s">
        <v>7</v>
      </c>
      <c r="C12" s="8">
        <v>7</v>
      </c>
      <c r="D12" s="8">
        <v>2</v>
      </c>
      <c r="E12" s="9">
        <v>4219900</v>
      </c>
      <c r="F12" s="10">
        <v>244</v>
      </c>
      <c r="G12" s="12">
        <v>221</v>
      </c>
      <c r="H12" s="35">
        <f t="shared" si="0"/>
        <v>8</v>
      </c>
      <c r="I12" s="68">
        <v>2</v>
      </c>
      <c r="J12" s="68">
        <v>2</v>
      </c>
      <c r="K12" s="68">
        <v>2</v>
      </c>
      <c r="L12" s="72">
        <v>2</v>
      </c>
      <c r="M12" s="5"/>
    </row>
    <row r="13" spans="1:13" ht="12.75">
      <c r="A13" s="6" t="s">
        <v>39</v>
      </c>
      <c r="B13" s="7" t="s">
        <v>7</v>
      </c>
      <c r="C13" s="8">
        <v>7</v>
      </c>
      <c r="D13" s="8">
        <v>2</v>
      </c>
      <c r="E13" s="9">
        <v>4219900</v>
      </c>
      <c r="F13" s="10">
        <v>244</v>
      </c>
      <c r="G13" s="12">
        <v>223</v>
      </c>
      <c r="H13" s="35">
        <f t="shared" si="0"/>
        <v>80</v>
      </c>
      <c r="I13" s="68">
        <v>20</v>
      </c>
      <c r="J13" s="68">
        <v>20</v>
      </c>
      <c r="K13" s="68">
        <v>20</v>
      </c>
      <c r="L13" s="72">
        <v>20</v>
      </c>
      <c r="M13" s="5"/>
    </row>
    <row r="14" spans="1:13" ht="12.75">
      <c r="A14" s="6" t="s">
        <v>63</v>
      </c>
      <c r="B14" s="7" t="s">
        <v>7</v>
      </c>
      <c r="C14" s="8">
        <v>7</v>
      </c>
      <c r="D14" s="8">
        <v>2</v>
      </c>
      <c r="E14" s="9">
        <v>4219900</v>
      </c>
      <c r="F14" s="10">
        <v>244</v>
      </c>
      <c r="G14" s="12">
        <v>225</v>
      </c>
      <c r="H14" s="35">
        <f>I14+J14+K14+L14</f>
        <v>170</v>
      </c>
      <c r="I14" s="68">
        <v>0</v>
      </c>
      <c r="J14" s="68">
        <v>0</v>
      </c>
      <c r="K14" s="68">
        <v>170</v>
      </c>
      <c r="L14" s="72">
        <v>0</v>
      </c>
      <c r="M14" s="5"/>
    </row>
    <row r="15" spans="1:13" ht="12.75">
      <c r="A15" s="6" t="s">
        <v>75</v>
      </c>
      <c r="B15" s="82" t="s">
        <v>7</v>
      </c>
      <c r="C15" s="83">
        <v>7</v>
      </c>
      <c r="D15" s="83">
        <v>2</v>
      </c>
      <c r="E15" s="84">
        <v>4219900</v>
      </c>
      <c r="F15" s="10">
        <v>244</v>
      </c>
      <c r="G15" s="12">
        <v>226</v>
      </c>
      <c r="H15" s="35">
        <f>I15+J15+K15+L15</f>
        <v>36</v>
      </c>
      <c r="I15" s="68">
        <v>9</v>
      </c>
      <c r="J15" s="68">
        <v>9</v>
      </c>
      <c r="K15" s="68">
        <v>9</v>
      </c>
      <c r="L15" s="72">
        <v>9</v>
      </c>
      <c r="M15" s="5"/>
    </row>
    <row r="16" spans="1:13" ht="12.75">
      <c r="A16" s="6" t="s">
        <v>74</v>
      </c>
      <c r="B16" s="82" t="s">
        <v>7</v>
      </c>
      <c r="C16" s="83">
        <v>7</v>
      </c>
      <c r="D16" s="83">
        <v>2</v>
      </c>
      <c r="E16" s="84">
        <v>4219900</v>
      </c>
      <c r="F16" s="10">
        <v>244</v>
      </c>
      <c r="G16" s="12">
        <v>226</v>
      </c>
      <c r="H16" s="35">
        <f>I16+J16+K16+L16</f>
        <v>82</v>
      </c>
      <c r="I16" s="68">
        <v>20</v>
      </c>
      <c r="J16" s="68">
        <v>20</v>
      </c>
      <c r="K16" s="68">
        <v>20</v>
      </c>
      <c r="L16" s="72">
        <v>22</v>
      </c>
      <c r="M16" s="5"/>
    </row>
    <row r="17" spans="1:13" ht="12.75">
      <c r="A17" s="6" t="s">
        <v>31</v>
      </c>
      <c r="B17" s="7" t="s">
        <v>7</v>
      </c>
      <c r="C17" s="8">
        <v>7</v>
      </c>
      <c r="D17" s="8">
        <v>2</v>
      </c>
      <c r="E17" s="9">
        <v>4219900</v>
      </c>
      <c r="F17" s="10">
        <v>321</v>
      </c>
      <c r="G17" s="12">
        <v>262</v>
      </c>
      <c r="H17" s="35">
        <f t="shared" si="0"/>
        <v>24</v>
      </c>
      <c r="I17" s="35">
        <v>6</v>
      </c>
      <c r="J17" s="35">
        <v>6</v>
      </c>
      <c r="K17" s="35">
        <v>6</v>
      </c>
      <c r="L17" s="79">
        <v>6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851</v>
      </c>
      <c r="G18" s="101">
        <v>290</v>
      </c>
      <c r="H18" s="36">
        <f t="shared" si="0"/>
        <v>5.824</v>
      </c>
      <c r="I18" s="35">
        <v>0</v>
      </c>
      <c r="J18" s="35">
        <v>0</v>
      </c>
      <c r="K18" s="35">
        <v>0</v>
      </c>
      <c r="L18" s="114">
        <v>5.824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244</v>
      </c>
      <c r="G19" s="101">
        <v>310</v>
      </c>
      <c r="H19" s="35">
        <f t="shared" si="0"/>
        <v>39</v>
      </c>
      <c r="I19" s="35">
        <v>0</v>
      </c>
      <c r="J19" s="35">
        <v>0</v>
      </c>
      <c r="K19" s="35">
        <v>39</v>
      </c>
      <c r="L19" s="79">
        <v>0</v>
      </c>
      <c r="M19" s="5"/>
    </row>
    <row r="20" spans="1:13" ht="12.75">
      <c r="A20" s="6" t="s">
        <v>32</v>
      </c>
      <c r="B20" s="7" t="s">
        <v>7</v>
      </c>
      <c r="C20" s="8">
        <v>7</v>
      </c>
      <c r="D20" s="8">
        <v>2</v>
      </c>
      <c r="E20" s="9">
        <v>4219900</v>
      </c>
      <c r="F20" s="10">
        <v>244</v>
      </c>
      <c r="G20" s="78">
        <v>340</v>
      </c>
      <c r="H20" s="35">
        <f t="shared" si="0"/>
        <v>260</v>
      </c>
      <c r="I20" s="35">
        <v>130</v>
      </c>
      <c r="J20" s="35">
        <v>0</v>
      </c>
      <c r="K20" s="35">
        <v>0</v>
      </c>
      <c r="L20" s="79">
        <v>130</v>
      </c>
      <c r="M20" s="5"/>
    </row>
    <row r="21" spans="1:13" ht="12.75">
      <c r="A21" s="80" t="s">
        <v>33</v>
      </c>
      <c r="B21" s="7" t="s">
        <v>7</v>
      </c>
      <c r="C21" s="8">
        <v>7</v>
      </c>
      <c r="D21" s="8">
        <v>2</v>
      </c>
      <c r="E21" s="9">
        <v>4219900</v>
      </c>
      <c r="F21" s="10">
        <v>244</v>
      </c>
      <c r="G21" s="76">
        <v>340</v>
      </c>
      <c r="H21" s="35">
        <f t="shared" si="0"/>
        <v>50</v>
      </c>
      <c r="I21" s="35">
        <v>12.5</v>
      </c>
      <c r="J21" s="35">
        <v>12.5</v>
      </c>
      <c r="K21" s="35">
        <v>12.5</v>
      </c>
      <c r="L21" s="79">
        <v>12.5</v>
      </c>
      <c r="M21" s="5"/>
    </row>
    <row r="22" spans="1:13" ht="13.5" thickBot="1">
      <c r="A22" s="80" t="s">
        <v>34</v>
      </c>
      <c r="B22" s="17" t="s">
        <v>7</v>
      </c>
      <c r="C22" s="18">
        <v>7</v>
      </c>
      <c r="D22" s="18">
        <v>2</v>
      </c>
      <c r="E22" s="9">
        <v>4219900</v>
      </c>
      <c r="F22" s="10">
        <v>244</v>
      </c>
      <c r="G22" s="76">
        <v>340</v>
      </c>
      <c r="H22" s="35">
        <f t="shared" si="0"/>
        <v>50</v>
      </c>
      <c r="I22" s="35">
        <v>12.5</v>
      </c>
      <c r="J22" s="35">
        <v>12.5</v>
      </c>
      <c r="K22" s="35">
        <v>12.5</v>
      </c>
      <c r="L22" s="79">
        <v>12.5</v>
      </c>
      <c r="M22" s="5"/>
    </row>
    <row r="23" spans="1:13" ht="13.5" thickBot="1">
      <c r="A23" s="81" t="s">
        <v>35</v>
      </c>
      <c r="B23" s="108" t="s">
        <v>7</v>
      </c>
      <c r="C23" s="109">
        <v>7</v>
      </c>
      <c r="D23" s="109">
        <v>2</v>
      </c>
      <c r="E23" s="9">
        <v>4219900</v>
      </c>
      <c r="F23" s="10">
        <v>244</v>
      </c>
      <c r="G23" s="76">
        <v>340</v>
      </c>
      <c r="H23" s="35">
        <f t="shared" si="0"/>
        <v>100</v>
      </c>
      <c r="I23" s="35">
        <v>25</v>
      </c>
      <c r="J23" s="35">
        <v>25</v>
      </c>
      <c r="K23" s="35">
        <v>25</v>
      </c>
      <c r="L23" s="79">
        <v>25</v>
      </c>
      <c r="M23" s="5"/>
    </row>
    <row r="24" spans="1:13" ht="13.5" thickBot="1">
      <c r="A24" s="74" t="s">
        <v>36</v>
      </c>
      <c r="B24" s="108" t="s">
        <v>7</v>
      </c>
      <c r="C24" s="109">
        <v>7</v>
      </c>
      <c r="D24" s="109">
        <v>2</v>
      </c>
      <c r="E24" s="19">
        <v>4361200</v>
      </c>
      <c r="F24" s="10">
        <v>244</v>
      </c>
      <c r="G24" s="61">
        <v>340</v>
      </c>
      <c r="H24" s="86">
        <f t="shared" si="0"/>
        <v>321.977</v>
      </c>
      <c r="I24" s="103">
        <v>80.494</v>
      </c>
      <c r="J24" s="103">
        <v>80.494</v>
      </c>
      <c r="K24" s="103">
        <v>80.494</v>
      </c>
      <c r="L24" s="115">
        <v>80.495</v>
      </c>
      <c r="M24" s="5"/>
    </row>
    <row r="25" spans="1:13" ht="12.75">
      <c r="A25" s="90"/>
      <c r="B25" s="23"/>
      <c r="C25" s="24"/>
      <c r="D25" s="24"/>
      <c r="E25" s="25"/>
      <c r="F25" s="26"/>
      <c r="G25" s="52"/>
      <c r="H25" s="91"/>
      <c r="I25" s="91"/>
      <c r="J25" s="91"/>
      <c r="K25" s="91"/>
      <c r="L25" s="91"/>
      <c r="M25" s="5"/>
    </row>
    <row r="26" spans="1:13" ht="12.75">
      <c r="A26" s="90"/>
      <c r="B26" s="23"/>
      <c r="C26" s="24"/>
      <c r="D26" s="24"/>
      <c r="E26" s="25"/>
      <c r="F26" s="26"/>
      <c r="G26" s="52"/>
      <c r="H26" s="91"/>
      <c r="I26" s="91"/>
      <c r="J26" s="91"/>
      <c r="K26" s="91"/>
      <c r="L26" s="91"/>
      <c r="M26" s="5"/>
    </row>
    <row r="27" spans="1:13" ht="12.75">
      <c r="A27" s="90"/>
      <c r="B27" s="23"/>
      <c r="C27" s="24"/>
      <c r="D27" s="24"/>
      <c r="E27" s="25"/>
      <c r="F27" s="26"/>
      <c r="G27" s="52"/>
      <c r="H27" s="91"/>
      <c r="I27" s="91"/>
      <c r="J27" s="91"/>
      <c r="K27" s="91"/>
      <c r="L27" s="91"/>
      <c r="M27" s="5"/>
    </row>
    <row r="28" spans="1:7" s="38" customFormat="1" ht="12.75">
      <c r="A28" s="38" t="s">
        <v>37</v>
      </c>
      <c r="B28" s="39"/>
      <c r="C28" s="39"/>
      <c r="E28" s="39"/>
      <c r="F28" s="100"/>
      <c r="G28" s="38" t="s">
        <v>38</v>
      </c>
    </row>
    <row r="29" spans="1:10" s="5" customFormat="1" ht="12.75">
      <c r="A29" s="1"/>
      <c r="B29" s="2"/>
      <c r="C29" s="2"/>
      <c r="D29" s="2"/>
      <c r="E29" s="2"/>
      <c r="F29" s="99"/>
      <c r="G29" s="2"/>
      <c r="H29" s="1"/>
      <c r="I29" s="1"/>
      <c r="J29" s="1"/>
    </row>
    <row r="30" spans="1:10" s="5" customFormat="1" ht="12.75">
      <c r="A30" s="1"/>
      <c r="B30" s="2"/>
      <c r="C30" s="2"/>
      <c r="D30" s="2"/>
      <c r="E30" s="2"/>
      <c r="F30" s="99"/>
      <c r="G30" s="2"/>
      <c r="H30" s="1"/>
      <c r="I30" s="1"/>
      <c r="J30" s="1"/>
    </row>
    <row r="31" spans="1:10" s="5" customFormat="1" ht="12.75">
      <c r="A31" s="119" t="s">
        <v>77</v>
      </c>
      <c r="B31" s="2"/>
      <c r="C31" s="2"/>
      <c r="D31" s="2"/>
      <c r="E31" s="2"/>
      <c r="F31" s="99"/>
      <c r="G31" s="627" t="s">
        <v>78</v>
      </c>
      <c r="H31" s="627"/>
      <c r="I31" s="1"/>
      <c r="J31" s="1"/>
    </row>
    <row r="32" spans="1:10" s="5" customFormat="1" ht="12.75">
      <c r="A32" s="1"/>
      <c r="B32" s="2"/>
      <c r="C32" s="2"/>
      <c r="D32" s="2"/>
      <c r="E32" s="2"/>
      <c r="F32" s="99"/>
      <c r="G32" s="2"/>
      <c r="H32" s="1"/>
      <c r="I32" s="1"/>
      <c r="J32" s="1"/>
    </row>
    <row r="33" spans="1:10" s="5" customFormat="1" ht="12.75">
      <c r="A33" s="1"/>
      <c r="B33" s="2"/>
      <c r="C33" s="2"/>
      <c r="D33" s="2"/>
      <c r="E33" s="2"/>
      <c r="F33" s="99"/>
      <c r="G33" s="2"/>
      <c r="H33" s="1"/>
      <c r="I33" s="1"/>
      <c r="J33" s="1"/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1"/>
      <c r="B36" s="2"/>
      <c r="C36" s="2"/>
      <c r="D36" s="2"/>
      <c r="E36" s="2"/>
      <c r="F36" s="99"/>
      <c r="G36" s="2"/>
      <c r="H36" s="1"/>
      <c r="I36" s="1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</sheetData>
  <sheetProtection/>
  <mergeCells count="4">
    <mergeCell ref="A2:L2"/>
    <mergeCell ref="A3:L3"/>
    <mergeCell ref="A4:L4"/>
    <mergeCell ref="G31:H31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06"/>
  <sheetViews>
    <sheetView zoomScale="150" zoomScaleNormal="150" zoomScalePageLayoutView="0" workbookViewId="0" topLeftCell="A16">
      <selection activeCell="G41" sqref="G41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40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52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ht="12.75">
      <c r="J5" s="4"/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60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H9+H27</f>
        <v>22054.552</v>
      </c>
      <c r="I8" s="37">
        <f>I9+I27</f>
        <v>5685.956</v>
      </c>
      <c r="J8" s="37">
        <f>J9+J27</f>
        <v>5449.199</v>
      </c>
      <c r="K8" s="37">
        <f>K9+K27</f>
        <v>5449.197</v>
      </c>
      <c r="L8" s="37">
        <f>L9+L27</f>
        <v>5470.2</v>
      </c>
      <c r="M8" s="5"/>
    </row>
    <row r="9" spans="1:13" ht="18" customHeight="1" thickBot="1">
      <c r="A9" s="34" t="s">
        <v>25</v>
      </c>
      <c r="B9" s="13" t="s">
        <v>7</v>
      </c>
      <c r="C9" s="14">
        <v>7</v>
      </c>
      <c r="D9" s="14">
        <v>2</v>
      </c>
      <c r="E9" s="15">
        <v>0</v>
      </c>
      <c r="F9" s="16">
        <v>0</v>
      </c>
      <c r="G9" s="16"/>
      <c r="H9" s="37">
        <f>H10+H11+H12+H13+H14+H15+H16+H17+H18+H19+H20+H21+H22+H23+H24</f>
        <v>21806.492</v>
      </c>
      <c r="I9" s="37">
        <f>I10+I11+I12+I13+I14+I15+I16+I17+I18+I19+I20+I21+I22+I23+I24</f>
        <v>5437.896</v>
      </c>
      <c r="J9" s="37">
        <f>J10+J11+J12+J13+J14+J15+J16+J17+J18+J19+J20+J21+J22+J23+J24</f>
        <v>5449.199</v>
      </c>
      <c r="K9" s="37">
        <f>K10+K11+K12+K13+K14+K15+K16+K17+K18+K19+K20+K21+K22+K23+K24</f>
        <v>5449.197</v>
      </c>
      <c r="L9" s="37">
        <f>L10+L11+L12+L13+L14+L15+L16+L17+L18+L19+L20+L21+L22+L23+L24</f>
        <v>5470.2</v>
      </c>
      <c r="M9" s="5"/>
    </row>
    <row r="10" spans="1:13" ht="12.75">
      <c r="A10" s="58" t="s">
        <v>8</v>
      </c>
      <c r="B10" s="65" t="s">
        <v>7</v>
      </c>
      <c r="C10" s="66">
        <v>7</v>
      </c>
      <c r="D10" s="66">
        <v>2</v>
      </c>
      <c r="E10" s="67">
        <v>4219900</v>
      </c>
      <c r="F10" s="59">
        <v>1</v>
      </c>
      <c r="G10" s="59">
        <v>211</v>
      </c>
      <c r="H10" s="60">
        <f aca="true" t="shared" si="0" ref="H10:H23">I10+J10+K10+L10</f>
        <v>15648.999</v>
      </c>
      <c r="I10" s="60">
        <v>3912.249</v>
      </c>
      <c r="J10" s="60">
        <v>3912.25</v>
      </c>
      <c r="K10" s="60">
        <v>3912.25</v>
      </c>
      <c r="L10" s="60">
        <v>3912.25</v>
      </c>
      <c r="M10" s="5"/>
    </row>
    <row r="11" spans="1:13" ht="12.75">
      <c r="A11" s="11" t="s">
        <v>9</v>
      </c>
      <c r="B11" s="7" t="s">
        <v>7</v>
      </c>
      <c r="C11" s="8">
        <v>7</v>
      </c>
      <c r="D11" s="8">
        <v>2</v>
      </c>
      <c r="E11" s="9">
        <v>4219900</v>
      </c>
      <c r="F11" s="10">
        <v>1</v>
      </c>
      <c r="G11" s="10">
        <v>213</v>
      </c>
      <c r="H11" s="36">
        <f>I11+J11+K11+L11</f>
        <v>4726.001</v>
      </c>
      <c r="I11" s="50">
        <v>1181.5</v>
      </c>
      <c r="J11" s="50">
        <v>1181.5</v>
      </c>
      <c r="K11" s="50">
        <v>1181.5</v>
      </c>
      <c r="L11" s="50">
        <v>1181.501</v>
      </c>
      <c r="M11" s="5"/>
    </row>
    <row r="12" spans="1:13" ht="12.75">
      <c r="A12" s="11" t="s">
        <v>28</v>
      </c>
      <c r="B12" s="7" t="s">
        <v>7</v>
      </c>
      <c r="C12" s="8">
        <v>7</v>
      </c>
      <c r="D12" s="8">
        <v>2</v>
      </c>
      <c r="E12" s="9">
        <v>4219900</v>
      </c>
      <c r="F12" s="10">
        <v>1</v>
      </c>
      <c r="G12" s="10">
        <v>212</v>
      </c>
      <c r="H12" s="35">
        <f t="shared" si="0"/>
        <v>75</v>
      </c>
      <c r="I12" s="68">
        <v>19</v>
      </c>
      <c r="J12" s="68">
        <v>19</v>
      </c>
      <c r="K12" s="68">
        <v>19</v>
      </c>
      <c r="L12" s="72">
        <v>18</v>
      </c>
      <c r="M12" s="5"/>
    </row>
    <row r="13" spans="1:13" ht="12.75">
      <c r="A13" s="6" t="s">
        <v>29</v>
      </c>
      <c r="B13" s="7" t="s">
        <v>7</v>
      </c>
      <c r="C13" s="8">
        <v>7</v>
      </c>
      <c r="D13" s="8">
        <v>2</v>
      </c>
      <c r="E13" s="9">
        <v>4219900</v>
      </c>
      <c r="F13" s="10">
        <v>1</v>
      </c>
      <c r="G13" s="10">
        <v>221</v>
      </c>
      <c r="H13" s="35">
        <f t="shared" si="0"/>
        <v>7</v>
      </c>
      <c r="I13" s="68">
        <v>0</v>
      </c>
      <c r="J13" s="68">
        <v>2</v>
      </c>
      <c r="K13" s="68">
        <v>2</v>
      </c>
      <c r="L13" s="72">
        <v>3</v>
      </c>
      <c r="M13" s="5"/>
    </row>
    <row r="14" spans="1:13" ht="12.75">
      <c r="A14" s="6" t="s">
        <v>39</v>
      </c>
      <c r="B14" s="7" t="s">
        <v>7</v>
      </c>
      <c r="C14" s="8">
        <v>7</v>
      </c>
      <c r="D14" s="8">
        <v>2</v>
      </c>
      <c r="E14" s="9">
        <v>4219900</v>
      </c>
      <c r="F14" s="10">
        <v>1</v>
      </c>
      <c r="G14" s="10">
        <v>223</v>
      </c>
      <c r="H14" s="35">
        <f t="shared" si="0"/>
        <v>81</v>
      </c>
      <c r="I14" s="68">
        <v>10</v>
      </c>
      <c r="J14" s="68">
        <v>20</v>
      </c>
      <c r="K14" s="68">
        <v>20</v>
      </c>
      <c r="L14" s="72">
        <v>31</v>
      </c>
      <c r="M14" s="5"/>
    </row>
    <row r="15" spans="1:13" ht="12.75">
      <c r="A15" s="6" t="s">
        <v>53</v>
      </c>
      <c r="B15" s="7" t="s">
        <v>7</v>
      </c>
      <c r="C15" s="8">
        <v>7</v>
      </c>
      <c r="D15" s="8">
        <v>2</v>
      </c>
      <c r="E15" s="9">
        <v>4219900</v>
      </c>
      <c r="F15" s="10">
        <v>1</v>
      </c>
      <c r="G15" s="85">
        <v>225</v>
      </c>
      <c r="H15" s="35">
        <f>I15+J15+K15+L15</f>
        <v>80</v>
      </c>
      <c r="I15" s="68">
        <v>20</v>
      </c>
      <c r="J15" s="68">
        <v>20</v>
      </c>
      <c r="K15" s="68">
        <v>20</v>
      </c>
      <c r="L15" s="72">
        <v>20</v>
      </c>
      <c r="M15" s="5"/>
    </row>
    <row r="16" spans="1:13" ht="12.75">
      <c r="A16" s="6" t="s">
        <v>31</v>
      </c>
      <c r="B16" s="82" t="s">
        <v>7</v>
      </c>
      <c r="C16" s="83">
        <v>7</v>
      </c>
      <c r="D16" s="83">
        <v>2</v>
      </c>
      <c r="E16" s="84">
        <v>4219900</v>
      </c>
      <c r="F16" s="85">
        <v>1</v>
      </c>
      <c r="G16" s="85">
        <v>262</v>
      </c>
      <c r="H16" s="35">
        <f t="shared" si="0"/>
        <v>24</v>
      </c>
      <c r="I16" s="35">
        <v>6</v>
      </c>
      <c r="J16" s="35">
        <v>6</v>
      </c>
      <c r="K16" s="35">
        <v>6</v>
      </c>
      <c r="L16" s="79">
        <v>6</v>
      </c>
      <c r="M16" s="5"/>
    </row>
    <row r="17" spans="1:13" ht="12.75">
      <c r="A17" s="6" t="s">
        <v>70</v>
      </c>
      <c r="B17" s="82" t="s">
        <v>7</v>
      </c>
      <c r="C17" s="83">
        <v>7</v>
      </c>
      <c r="D17" s="83">
        <v>2</v>
      </c>
      <c r="E17" s="84">
        <v>4219900</v>
      </c>
      <c r="F17" s="85">
        <v>1</v>
      </c>
      <c r="G17" s="85">
        <v>290</v>
      </c>
      <c r="H17" s="35">
        <v>10</v>
      </c>
      <c r="I17" s="35">
        <v>0</v>
      </c>
      <c r="J17" s="35">
        <v>0</v>
      </c>
      <c r="K17" s="35">
        <v>0</v>
      </c>
      <c r="L17" s="79">
        <v>10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1</v>
      </c>
      <c r="G18" s="85">
        <v>290</v>
      </c>
      <c r="H18" s="35">
        <f t="shared" si="0"/>
        <v>3.7</v>
      </c>
      <c r="I18" s="35">
        <v>0.7</v>
      </c>
      <c r="J18" s="35">
        <v>1</v>
      </c>
      <c r="K18" s="35">
        <v>1</v>
      </c>
      <c r="L18" s="79">
        <v>1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1</v>
      </c>
      <c r="G19" s="85">
        <v>310</v>
      </c>
      <c r="H19" s="35">
        <f t="shared" si="0"/>
        <v>25</v>
      </c>
      <c r="I19" s="35">
        <v>7</v>
      </c>
      <c r="J19" s="35">
        <v>6</v>
      </c>
      <c r="K19" s="35">
        <v>6</v>
      </c>
      <c r="L19" s="79">
        <v>6</v>
      </c>
      <c r="M19" s="5"/>
    </row>
    <row r="20" spans="1:13" ht="12.75">
      <c r="A20" s="80" t="s">
        <v>33</v>
      </c>
      <c r="B20" s="7" t="s">
        <v>7</v>
      </c>
      <c r="C20" s="8">
        <v>7</v>
      </c>
      <c r="D20" s="8">
        <v>2</v>
      </c>
      <c r="E20" s="9">
        <v>4219900</v>
      </c>
      <c r="F20" s="10">
        <v>1</v>
      </c>
      <c r="G20" s="10">
        <v>340</v>
      </c>
      <c r="H20" s="35">
        <f t="shared" si="0"/>
        <v>100</v>
      </c>
      <c r="I20" s="35">
        <v>25</v>
      </c>
      <c r="J20" s="35">
        <v>25</v>
      </c>
      <c r="K20" s="35">
        <v>25</v>
      </c>
      <c r="L20" s="79">
        <v>25</v>
      </c>
      <c r="M20" s="5"/>
    </row>
    <row r="21" spans="1:13" ht="12.75">
      <c r="A21" s="80" t="s">
        <v>34</v>
      </c>
      <c r="B21" s="7" t="s">
        <v>7</v>
      </c>
      <c r="C21" s="8">
        <v>7</v>
      </c>
      <c r="D21" s="8">
        <v>2</v>
      </c>
      <c r="E21" s="9">
        <v>4219900</v>
      </c>
      <c r="F21" s="10">
        <v>1</v>
      </c>
      <c r="G21" s="12">
        <v>340</v>
      </c>
      <c r="H21" s="35">
        <f t="shared" si="0"/>
        <v>100</v>
      </c>
      <c r="I21" s="35">
        <v>25</v>
      </c>
      <c r="J21" s="35">
        <v>25</v>
      </c>
      <c r="K21" s="35">
        <v>25</v>
      </c>
      <c r="L21" s="79">
        <v>25</v>
      </c>
      <c r="M21" s="5"/>
    </row>
    <row r="22" spans="1:13" ht="12.75">
      <c r="A22" s="81" t="s">
        <v>35</v>
      </c>
      <c r="B22" s="7" t="s">
        <v>7</v>
      </c>
      <c r="C22" s="8">
        <v>7</v>
      </c>
      <c r="D22" s="8">
        <v>2</v>
      </c>
      <c r="E22" s="9">
        <v>4219900</v>
      </c>
      <c r="F22" s="10">
        <v>1</v>
      </c>
      <c r="G22" s="12">
        <v>340</v>
      </c>
      <c r="H22" s="35">
        <f t="shared" si="0"/>
        <v>300</v>
      </c>
      <c r="I22" s="35">
        <v>75</v>
      </c>
      <c r="J22" s="35">
        <v>75</v>
      </c>
      <c r="K22" s="35">
        <v>75</v>
      </c>
      <c r="L22" s="79">
        <v>75</v>
      </c>
      <c r="M22" s="5"/>
    </row>
    <row r="23" spans="1:13" ht="13.5" thickBot="1">
      <c r="A23" s="74" t="s">
        <v>36</v>
      </c>
      <c r="B23" s="17" t="s">
        <v>7</v>
      </c>
      <c r="C23" s="18">
        <v>7</v>
      </c>
      <c r="D23" s="18">
        <v>2</v>
      </c>
      <c r="E23" s="19">
        <v>4361200</v>
      </c>
      <c r="F23" s="20">
        <v>1</v>
      </c>
      <c r="G23" s="61">
        <v>340</v>
      </c>
      <c r="H23" s="86">
        <f t="shared" si="0"/>
        <v>374.746</v>
      </c>
      <c r="I23" s="88">
        <v>93.686</v>
      </c>
      <c r="J23" s="88">
        <v>93.687</v>
      </c>
      <c r="K23" s="88">
        <v>93.686</v>
      </c>
      <c r="L23" s="94">
        <v>93.687</v>
      </c>
      <c r="M23" s="5"/>
    </row>
    <row r="24" spans="1:13" ht="26.25" customHeight="1" thickBot="1">
      <c r="A24" s="113" t="s">
        <v>64</v>
      </c>
      <c r="B24" s="108" t="s">
        <v>7</v>
      </c>
      <c r="C24" s="109">
        <v>7</v>
      </c>
      <c r="D24" s="109">
        <v>2</v>
      </c>
      <c r="E24" s="110">
        <v>52000900</v>
      </c>
      <c r="F24" s="111">
        <v>1</v>
      </c>
      <c r="G24" s="102">
        <v>210</v>
      </c>
      <c r="H24" s="105">
        <f>I24+J24+K24+L24</f>
        <v>251.046</v>
      </c>
      <c r="I24" s="106">
        <v>62.761</v>
      </c>
      <c r="J24" s="106">
        <v>62.762</v>
      </c>
      <c r="K24" s="106">
        <v>62.761</v>
      </c>
      <c r="L24" s="107">
        <v>62.762</v>
      </c>
      <c r="M24" s="5"/>
    </row>
    <row r="25" spans="1:13" ht="13.5" thickBot="1">
      <c r="A25" s="58" t="s">
        <v>8</v>
      </c>
      <c r="B25" s="108" t="s">
        <v>7</v>
      </c>
      <c r="C25" s="109">
        <v>7</v>
      </c>
      <c r="D25" s="109">
        <v>2</v>
      </c>
      <c r="E25" s="110">
        <v>52000900</v>
      </c>
      <c r="F25" s="111">
        <v>1</v>
      </c>
      <c r="G25" s="102">
        <v>211</v>
      </c>
      <c r="H25" s="103">
        <f>I25+J25+K25+L25</f>
        <v>192.816</v>
      </c>
      <c r="I25" s="103">
        <v>48.204</v>
      </c>
      <c r="J25" s="88">
        <v>48.204</v>
      </c>
      <c r="K25" s="88">
        <v>48.204</v>
      </c>
      <c r="L25" s="94">
        <v>48.204</v>
      </c>
      <c r="M25" s="5"/>
    </row>
    <row r="26" spans="1:13" ht="13.5" thickBot="1">
      <c r="A26" s="11" t="s">
        <v>9</v>
      </c>
      <c r="B26" s="108" t="s">
        <v>7</v>
      </c>
      <c r="C26" s="109">
        <v>7</v>
      </c>
      <c r="D26" s="109">
        <v>2</v>
      </c>
      <c r="E26" s="110">
        <v>52000900</v>
      </c>
      <c r="F26" s="111">
        <v>1</v>
      </c>
      <c r="G26" s="102">
        <v>213</v>
      </c>
      <c r="H26" s="103">
        <f>I26+J26+K26+L26</f>
        <v>58.230000000000004</v>
      </c>
      <c r="I26" s="88">
        <v>14.558</v>
      </c>
      <c r="J26" s="88">
        <v>14.557</v>
      </c>
      <c r="K26" s="88">
        <v>14.558</v>
      </c>
      <c r="L26" s="94">
        <v>14.557</v>
      </c>
      <c r="M26" s="5"/>
    </row>
    <row r="27" spans="1:13" ht="18" customHeight="1" thickBot="1">
      <c r="A27" s="34" t="s">
        <v>59</v>
      </c>
      <c r="B27" s="13" t="s">
        <v>7</v>
      </c>
      <c r="C27" s="14">
        <v>7</v>
      </c>
      <c r="D27" s="14">
        <v>2</v>
      </c>
      <c r="E27" s="15">
        <v>0</v>
      </c>
      <c r="F27" s="16">
        <v>0</v>
      </c>
      <c r="G27" s="16"/>
      <c r="H27" s="37">
        <f>SUM(H28:H46)</f>
        <v>248.06</v>
      </c>
      <c r="I27" s="37">
        <f>SUM(I28:I46)</f>
        <v>248.06</v>
      </c>
      <c r="J27" s="37">
        <f>SUM(J28:J46)</f>
        <v>0</v>
      </c>
      <c r="K27" s="37">
        <f>SUM(K28:K46)</f>
        <v>0</v>
      </c>
      <c r="L27" s="95">
        <f>SUM(L28:L46)</f>
        <v>0</v>
      </c>
      <c r="M27" s="5"/>
    </row>
    <row r="28" spans="1:13" ht="12.75">
      <c r="A28" s="58" t="s">
        <v>8</v>
      </c>
      <c r="B28" s="65" t="s">
        <v>7</v>
      </c>
      <c r="C28" s="66">
        <v>7</v>
      </c>
      <c r="D28" s="66">
        <v>2</v>
      </c>
      <c r="E28" s="67">
        <v>4219900</v>
      </c>
      <c r="F28" s="59">
        <v>1</v>
      </c>
      <c r="G28" s="59">
        <v>211</v>
      </c>
      <c r="H28" s="60">
        <f>I28+J28+K28+L28</f>
        <v>84.687</v>
      </c>
      <c r="I28" s="60">
        <v>84.687</v>
      </c>
      <c r="J28" s="60"/>
      <c r="K28" s="60"/>
      <c r="L28" s="92"/>
      <c r="M28" s="5"/>
    </row>
    <row r="29" spans="1:13" ht="12.75">
      <c r="A29" s="11" t="s">
        <v>9</v>
      </c>
      <c r="B29" s="7" t="s">
        <v>7</v>
      </c>
      <c r="C29" s="8">
        <v>7</v>
      </c>
      <c r="D29" s="8">
        <v>2</v>
      </c>
      <c r="E29" s="9">
        <v>4219900</v>
      </c>
      <c r="F29" s="10">
        <v>1</v>
      </c>
      <c r="G29" s="10">
        <v>213</v>
      </c>
      <c r="H29" s="36">
        <f>I29+J29+K29+L29</f>
        <v>25.573</v>
      </c>
      <c r="I29" s="50">
        <v>25.573</v>
      </c>
      <c r="J29" s="50"/>
      <c r="K29" s="50"/>
      <c r="L29" s="93"/>
      <c r="M29" s="5"/>
    </row>
    <row r="30" spans="1:13" ht="12.75">
      <c r="A30" s="80" t="s">
        <v>33</v>
      </c>
      <c r="B30" s="7" t="s">
        <v>7</v>
      </c>
      <c r="C30" s="8">
        <v>7</v>
      </c>
      <c r="D30" s="8">
        <v>2</v>
      </c>
      <c r="E30" s="9">
        <v>4219900</v>
      </c>
      <c r="F30" s="10">
        <v>1</v>
      </c>
      <c r="G30" s="10">
        <v>340</v>
      </c>
      <c r="H30" s="35">
        <f>I30+J30+K30+L30</f>
        <v>2.8</v>
      </c>
      <c r="I30" s="35">
        <v>2.8</v>
      </c>
      <c r="J30" s="35"/>
      <c r="K30" s="35"/>
      <c r="L30" s="79"/>
      <c r="M30" s="5"/>
    </row>
    <row r="31" spans="1:13" ht="12.75">
      <c r="A31" s="80" t="s">
        <v>34</v>
      </c>
      <c r="B31" s="7" t="s">
        <v>7</v>
      </c>
      <c r="C31" s="8">
        <v>7</v>
      </c>
      <c r="D31" s="8">
        <v>2</v>
      </c>
      <c r="E31" s="9">
        <v>4219900</v>
      </c>
      <c r="F31" s="10">
        <v>1</v>
      </c>
      <c r="G31" s="12">
        <v>340</v>
      </c>
      <c r="H31" s="35">
        <f>I31+J31+K31+L31</f>
        <v>35</v>
      </c>
      <c r="I31" s="35">
        <v>35</v>
      </c>
      <c r="J31" s="35"/>
      <c r="K31" s="35"/>
      <c r="L31" s="79"/>
      <c r="M31" s="5"/>
    </row>
    <row r="32" spans="1:13" ht="13.5" thickBot="1">
      <c r="A32" s="96" t="s">
        <v>35</v>
      </c>
      <c r="B32" s="17" t="s">
        <v>7</v>
      </c>
      <c r="C32" s="18">
        <v>7</v>
      </c>
      <c r="D32" s="18">
        <v>2</v>
      </c>
      <c r="E32" s="19">
        <v>4219900</v>
      </c>
      <c r="F32" s="20">
        <v>1</v>
      </c>
      <c r="G32" s="61">
        <v>340</v>
      </c>
      <c r="H32" s="97">
        <f>I32+J32+K32+L32</f>
        <v>100</v>
      </c>
      <c r="I32" s="97">
        <v>100</v>
      </c>
      <c r="J32" s="97"/>
      <c r="K32" s="97"/>
      <c r="L32" s="98"/>
      <c r="M32" s="5"/>
    </row>
    <row r="33" spans="1:13" ht="12.75">
      <c r="A33" s="90"/>
      <c r="B33" s="23"/>
      <c r="C33" s="24"/>
      <c r="D33" s="24"/>
      <c r="E33" s="25"/>
      <c r="F33" s="26"/>
      <c r="G33" s="52"/>
      <c r="H33" s="91"/>
      <c r="I33" s="91"/>
      <c r="J33" s="91"/>
      <c r="K33" s="91"/>
      <c r="L33" s="91"/>
      <c r="M33" s="5"/>
    </row>
    <row r="34" spans="1:13" ht="12.75">
      <c r="A34" s="90"/>
      <c r="B34" s="23"/>
      <c r="C34" s="24"/>
      <c r="D34" s="24"/>
      <c r="E34" s="25"/>
      <c r="F34" s="26"/>
      <c r="G34" s="52"/>
      <c r="H34" s="91"/>
      <c r="I34" s="91"/>
      <c r="J34" s="91"/>
      <c r="K34" s="91"/>
      <c r="L34" s="91"/>
      <c r="M34" s="5"/>
    </row>
    <row r="35" spans="1:13" ht="12.75">
      <c r="A35" s="90"/>
      <c r="B35" s="23"/>
      <c r="C35" s="24"/>
      <c r="D35" s="24"/>
      <c r="E35" s="25"/>
      <c r="F35" s="26"/>
      <c r="G35" s="52"/>
      <c r="H35" s="91"/>
      <c r="I35" s="91"/>
      <c r="J35" s="91"/>
      <c r="K35" s="91"/>
      <c r="L35" s="91"/>
      <c r="M35" s="5"/>
    </row>
    <row r="36" spans="1:7" s="38" customFormat="1" ht="12.75">
      <c r="A36" s="38" t="s">
        <v>37</v>
      </c>
      <c r="B36" s="39"/>
      <c r="C36" s="39"/>
      <c r="E36" s="39"/>
      <c r="F36" s="100"/>
      <c r="G36" s="38" t="s">
        <v>38</v>
      </c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38" t="s">
        <v>85</v>
      </c>
      <c r="B39" s="39"/>
      <c r="C39" s="39"/>
      <c r="D39" s="38"/>
      <c r="E39" s="39"/>
      <c r="F39" s="99"/>
      <c r="G39" s="38" t="s">
        <v>78</v>
      </c>
      <c r="H39" s="39"/>
      <c r="I39" s="99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  <row r="99" spans="1:10" s="5" customFormat="1" ht="12.75">
      <c r="A99" s="1"/>
      <c r="B99" s="2"/>
      <c r="C99" s="2"/>
      <c r="D99" s="2"/>
      <c r="E99" s="2"/>
      <c r="F99" s="99"/>
      <c r="G99" s="2"/>
      <c r="H99" s="1"/>
      <c r="I99" s="1"/>
      <c r="J99" s="1"/>
    </row>
    <row r="100" spans="1:10" s="5" customFormat="1" ht="12.75">
      <c r="A100" s="1"/>
      <c r="B100" s="2"/>
      <c r="C100" s="2"/>
      <c r="D100" s="2"/>
      <c r="E100" s="2"/>
      <c r="F100" s="99"/>
      <c r="G100" s="2"/>
      <c r="H100" s="1"/>
      <c r="I100" s="1"/>
      <c r="J100" s="1"/>
    </row>
    <row r="101" spans="1:10" s="5" customFormat="1" ht="12.75">
      <c r="A101" s="1"/>
      <c r="B101" s="2"/>
      <c r="C101" s="2"/>
      <c r="D101" s="2"/>
      <c r="E101" s="2"/>
      <c r="F101" s="99"/>
      <c r="G101" s="2"/>
      <c r="H101" s="1"/>
      <c r="I101" s="1"/>
      <c r="J101" s="1"/>
    </row>
    <row r="102" spans="1:10" s="5" customFormat="1" ht="12.75">
      <c r="A102" s="1"/>
      <c r="B102" s="2"/>
      <c r="C102" s="2"/>
      <c r="D102" s="2"/>
      <c r="E102" s="2"/>
      <c r="F102" s="99"/>
      <c r="G102" s="2"/>
      <c r="H102" s="1"/>
      <c r="I102" s="1"/>
      <c r="J102" s="1"/>
    </row>
    <row r="103" spans="1:10" s="5" customFormat="1" ht="12.75">
      <c r="A103" s="1"/>
      <c r="B103" s="2"/>
      <c r="C103" s="2"/>
      <c r="D103" s="2"/>
      <c r="E103" s="2"/>
      <c r="F103" s="99"/>
      <c r="G103" s="2"/>
      <c r="H103" s="1"/>
      <c r="I103" s="1"/>
      <c r="J103" s="1"/>
    </row>
    <row r="104" spans="1:10" s="5" customFormat="1" ht="12.75">
      <c r="A104" s="1"/>
      <c r="B104" s="2"/>
      <c r="C104" s="2"/>
      <c r="D104" s="2"/>
      <c r="E104" s="2"/>
      <c r="F104" s="99"/>
      <c r="G104" s="2"/>
      <c r="H104" s="1"/>
      <c r="I104" s="1"/>
      <c r="J104" s="1"/>
    </row>
    <row r="105" spans="1:10" s="5" customFormat="1" ht="12.75">
      <c r="A105" s="1"/>
      <c r="B105" s="2"/>
      <c r="C105" s="2"/>
      <c r="D105" s="2"/>
      <c r="E105" s="2"/>
      <c r="F105" s="99"/>
      <c r="G105" s="2"/>
      <c r="H105" s="1"/>
      <c r="I105" s="1"/>
      <c r="J105" s="1"/>
    </row>
    <row r="106" spans="1:10" s="5" customFormat="1" ht="12.75">
      <c r="A106" s="1"/>
      <c r="B106" s="2"/>
      <c r="C106" s="2"/>
      <c r="D106" s="2"/>
      <c r="E106" s="2"/>
      <c r="F106" s="99"/>
      <c r="G106" s="2"/>
      <c r="H106" s="1"/>
      <c r="I106" s="1"/>
      <c r="J106" s="1"/>
    </row>
  </sheetData>
  <sheetProtection/>
  <mergeCells count="3">
    <mergeCell ref="A2:L2"/>
    <mergeCell ref="A3:L3"/>
    <mergeCell ref="A4:L4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0"/>
  <sheetViews>
    <sheetView zoomScale="150" zoomScaleNormal="150" zoomScalePageLayoutView="0" workbookViewId="0" topLeftCell="A34">
      <selection activeCell="F49" sqref="F49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628" t="s">
        <v>71</v>
      </c>
      <c r="B1" s="628"/>
      <c r="C1" s="628"/>
      <c r="D1" s="628"/>
      <c r="E1" s="628"/>
      <c r="F1" s="628"/>
      <c r="G1" s="628"/>
    </row>
    <row r="2" spans="1:7" ht="24.75" customHeight="1">
      <c r="A2" s="3"/>
      <c r="B2" s="42"/>
      <c r="C2" s="624" t="s">
        <v>72</v>
      </c>
      <c r="D2" s="624"/>
      <c r="E2" s="624"/>
      <c r="F2" s="624"/>
      <c r="G2" s="46"/>
    </row>
    <row r="3" spans="1:7" ht="15" customHeight="1">
      <c r="A3" s="3"/>
      <c r="B3"/>
      <c r="C3" s="63" t="s">
        <v>17</v>
      </c>
      <c r="D3"/>
      <c r="E3"/>
      <c r="F3"/>
      <c r="G3"/>
    </row>
    <row r="4" spans="1:7" ht="18.75" customHeight="1">
      <c r="A4" s="3"/>
      <c r="B4"/>
      <c r="C4"/>
      <c r="D4"/>
      <c r="E4"/>
      <c r="F4"/>
      <c r="G4"/>
    </row>
    <row r="5" spans="1:7" ht="12.75">
      <c r="A5" s="3"/>
      <c r="B5" s="62" t="s">
        <v>67</v>
      </c>
      <c r="D5"/>
      <c r="E5" s="42"/>
      <c r="F5" s="622">
        <f>C25+C26</f>
        <v>20375</v>
      </c>
      <c r="G5" s="629"/>
    </row>
    <row r="6" spans="1:7" ht="20.25" customHeight="1">
      <c r="A6" s="630" t="s">
        <v>68</v>
      </c>
      <c r="B6" s="630"/>
      <c r="C6" s="630"/>
      <c r="D6" s="630"/>
      <c r="E6" s="630"/>
      <c r="F6" s="630"/>
      <c r="G6" s="630"/>
    </row>
    <row r="7" spans="1:7" ht="12.75">
      <c r="A7" s="3"/>
      <c r="B7"/>
      <c r="C7"/>
      <c r="D7"/>
      <c r="E7"/>
      <c r="F7"/>
      <c r="G7"/>
    </row>
    <row r="8" spans="1:7" ht="3" customHeight="1">
      <c r="A8" s="3"/>
      <c r="B8"/>
      <c r="C8"/>
      <c r="D8"/>
      <c r="E8"/>
      <c r="F8"/>
      <c r="G8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26" t="s">
        <v>19</v>
      </c>
      <c r="B11" s="626"/>
      <c r="C11" s="626"/>
      <c r="D11" s="626"/>
      <c r="E11" s="626"/>
      <c r="F11" s="626"/>
      <c r="G11" s="626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27" customHeight="1">
      <c r="A17" s="582" t="s">
        <v>41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52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6.5" customHeight="1" thickBot="1">
      <c r="A23" s="34" t="s">
        <v>60</v>
      </c>
      <c r="B23" s="16"/>
      <c r="C23" s="37">
        <f>C24+C42</f>
        <v>22054.552</v>
      </c>
      <c r="D23" s="37">
        <f>D24+D42</f>
        <v>5685.956</v>
      </c>
      <c r="E23" s="37">
        <f>E24+E42</f>
        <v>5449.199</v>
      </c>
      <c r="F23" s="37">
        <f>F24+F42</f>
        <v>5449.197</v>
      </c>
      <c r="G23" s="37">
        <f>G24+G42</f>
        <v>5470.2</v>
      </c>
      <c r="H23" s="5"/>
    </row>
    <row r="24" spans="1:8" ht="13.5" thickBot="1">
      <c r="A24" s="69" t="s">
        <v>25</v>
      </c>
      <c r="B24" s="70"/>
      <c r="C24" s="71">
        <f>SUM(C25:C38)+C39</f>
        <v>21806.492</v>
      </c>
      <c r="D24" s="71">
        <f>SUM(D25:D38)+D39</f>
        <v>5437.896</v>
      </c>
      <c r="E24" s="71">
        <f>SUM(E25:E38)+E39</f>
        <v>5449.199</v>
      </c>
      <c r="F24" s="71">
        <f>SUM(F25:F38)+F39</f>
        <v>5449.197</v>
      </c>
      <c r="G24" s="71">
        <f>SUM(G25:G38)+G39</f>
        <v>5470.2</v>
      </c>
      <c r="H24" s="5"/>
    </row>
    <row r="25" spans="1:8" ht="12.75">
      <c r="A25" s="58" t="s">
        <v>8</v>
      </c>
      <c r="B25" s="59">
        <v>211</v>
      </c>
      <c r="C25" s="60">
        <f aca="true" t="shared" si="0" ref="C25:C38">D25+E25+F25+G25</f>
        <v>15648.999</v>
      </c>
      <c r="D25" s="60">
        <v>3912.249</v>
      </c>
      <c r="E25" s="60">
        <v>3912.25</v>
      </c>
      <c r="F25" s="60">
        <v>3912.25</v>
      </c>
      <c r="G25" s="60">
        <v>3912.25</v>
      </c>
      <c r="H25" s="5"/>
    </row>
    <row r="26" spans="1:8" ht="12.75">
      <c r="A26" s="11" t="s">
        <v>9</v>
      </c>
      <c r="B26" s="10">
        <v>213</v>
      </c>
      <c r="C26" s="36">
        <f>D26+E26+F26+G26</f>
        <v>4726.001</v>
      </c>
      <c r="D26" s="50">
        <v>1181.5</v>
      </c>
      <c r="E26" s="50">
        <v>1181.5</v>
      </c>
      <c r="F26" s="50">
        <v>1181.5</v>
      </c>
      <c r="G26" s="50">
        <v>1181.501</v>
      </c>
      <c r="H26" s="5"/>
    </row>
    <row r="27" spans="1:8" ht="12.75">
      <c r="A27" s="11" t="s">
        <v>28</v>
      </c>
      <c r="B27" s="10">
        <v>212</v>
      </c>
      <c r="C27" s="35">
        <f t="shared" si="0"/>
        <v>75</v>
      </c>
      <c r="D27" s="68">
        <v>19</v>
      </c>
      <c r="E27" s="68">
        <v>19</v>
      </c>
      <c r="F27" s="68">
        <v>19</v>
      </c>
      <c r="G27" s="72">
        <v>18</v>
      </c>
      <c r="H27" s="5"/>
    </row>
    <row r="28" spans="1:8" ht="12.75">
      <c r="A28" s="6" t="s">
        <v>29</v>
      </c>
      <c r="B28" s="12">
        <v>221</v>
      </c>
      <c r="C28" s="35">
        <f t="shared" si="0"/>
        <v>7</v>
      </c>
      <c r="D28" s="68">
        <v>0</v>
      </c>
      <c r="E28" s="68">
        <v>2</v>
      </c>
      <c r="F28" s="68">
        <v>2</v>
      </c>
      <c r="G28" s="72">
        <v>3</v>
      </c>
      <c r="H28" s="5"/>
    </row>
    <row r="29" spans="1:8" ht="12.75">
      <c r="A29" s="6" t="s">
        <v>39</v>
      </c>
      <c r="B29" s="12">
        <v>223</v>
      </c>
      <c r="C29" s="35">
        <f t="shared" si="0"/>
        <v>81</v>
      </c>
      <c r="D29" s="68">
        <v>10</v>
      </c>
      <c r="E29" s="68">
        <v>20</v>
      </c>
      <c r="F29" s="68">
        <v>20</v>
      </c>
      <c r="G29" s="72">
        <v>31</v>
      </c>
      <c r="H29" s="5"/>
    </row>
    <row r="30" spans="1:8" ht="12.75">
      <c r="A30" s="6" t="s">
        <v>53</v>
      </c>
      <c r="B30" s="12">
        <v>225</v>
      </c>
      <c r="C30" s="35">
        <f>D30+E30+F30+G30</f>
        <v>80</v>
      </c>
      <c r="D30" s="68">
        <v>20</v>
      </c>
      <c r="E30" s="68">
        <v>20</v>
      </c>
      <c r="F30" s="68">
        <v>20</v>
      </c>
      <c r="G30" s="72">
        <v>20</v>
      </c>
      <c r="H30" s="5"/>
    </row>
    <row r="31" spans="1:8" ht="12.75">
      <c r="A31" s="6" t="s">
        <v>31</v>
      </c>
      <c r="B31" s="12">
        <v>262</v>
      </c>
      <c r="C31" s="35">
        <f t="shared" si="0"/>
        <v>24</v>
      </c>
      <c r="D31" s="35">
        <v>6</v>
      </c>
      <c r="E31" s="35">
        <v>6</v>
      </c>
      <c r="F31" s="35">
        <v>6</v>
      </c>
      <c r="G31" s="79">
        <v>6</v>
      </c>
      <c r="H31" s="5"/>
    </row>
    <row r="32" spans="1:8" ht="12.75">
      <c r="A32" s="6" t="s">
        <v>70</v>
      </c>
      <c r="B32" s="101">
        <v>290</v>
      </c>
      <c r="C32" s="35">
        <v>10</v>
      </c>
      <c r="D32" s="35">
        <v>0</v>
      </c>
      <c r="E32" s="35">
        <v>0</v>
      </c>
      <c r="F32" s="35">
        <v>0</v>
      </c>
      <c r="G32" s="79">
        <v>10</v>
      </c>
      <c r="H32" s="5"/>
    </row>
    <row r="33" spans="1:8" ht="12.75">
      <c r="A33" s="6" t="s">
        <v>54</v>
      </c>
      <c r="B33" s="101">
        <v>290</v>
      </c>
      <c r="C33" s="35">
        <f t="shared" si="0"/>
        <v>3.7</v>
      </c>
      <c r="D33" s="35">
        <v>0.7</v>
      </c>
      <c r="E33" s="35">
        <v>1</v>
      </c>
      <c r="F33" s="35">
        <v>1</v>
      </c>
      <c r="G33" s="79">
        <v>1</v>
      </c>
      <c r="H33" s="5"/>
    </row>
    <row r="34" spans="1:8" ht="12.75">
      <c r="A34" s="6" t="s">
        <v>55</v>
      </c>
      <c r="B34" s="101">
        <v>310</v>
      </c>
      <c r="C34" s="35">
        <f t="shared" si="0"/>
        <v>25</v>
      </c>
      <c r="D34" s="35">
        <v>7</v>
      </c>
      <c r="E34" s="35">
        <v>6</v>
      </c>
      <c r="F34" s="35">
        <v>6</v>
      </c>
      <c r="G34" s="79">
        <v>6</v>
      </c>
      <c r="H34" s="5"/>
    </row>
    <row r="35" spans="1:8" ht="12.75">
      <c r="A35" s="80" t="s">
        <v>33</v>
      </c>
      <c r="B35" s="76">
        <v>340</v>
      </c>
      <c r="C35" s="35">
        <f t="shared" si="0"/>
        <v>100</v>
      </c>
      <c r="D35" s="35">
        <v>25</v>
      </c>
      <c r="E35" s="35">
        <v>25</v>
      </c>
      <c r="F35" s="35">
        <v>25</v>
      </c>
      <c r="G35" s="79">
        <v>25</v>
      </c>
      <c r="H35" s="5"/>
    </row>
    <row r="36" spans="1:8" ht="12.75">
      <c r="A36" s="80" t="s">
        <v>34</v>
      </c>
      <c r="B36" s="76">
        <v>340</v>
      </c>
      <c r="C36" s="35">
        <f t="shared" si="0"/>
        <v>100</v>
      </c>
      <c r="D36" s="35">
        <v>25</v>
      </c>
      <c r="E36" s="35">
        <v>25</v>
      </c>
      <c r="F36" s="35">
        <v>25</v>
      </c>
      <c r="G36" s="79">
        <v>25</v>
      </c>
      <c r="H36" s="5"/>
    </row>
    <row r="37" spans="1:8" ht="12.75">
      <c r="A37" s="81" t="s">
        <v>35</v>
      </c>
      <c r="B37" s="76">
        <v>340</v>
      </c>
      <c r="C37" s="35">
        <f t="shared" si="0"/>
        <v>300</v>
      </c>
      <c r="D37" s="35">
        <v>75</v>
      </c>
      <c r="E37" s="35">
        <v>75</v>
      </c>
      <c r="F37" s="35">
        <v>75</v>
      </c>
      <c r="G37" s="79">
        <v>75</v>
      </c>
      <c r="H37" s="5"/>
    </row>
    <row r="38" spans="1:8" ht="13.5" thickBot="1">
      <c r="A38" s="74" t="s">
        <v>36</v>
      </c>
      <c r="B38" s="61">
        <v>340</v>
      </c>
      <c r="C38" s="86">
        <f t="shared" si="0"/>
        <v>374.746</v>
      </c>
      <c r="D38" s="88">
        <v>93.686</v>
      </c>
      <c r="E38" s="88">
        <v>93.687</v>
      </c>
      <c r="F38" s="88">
        <v>93.686</v>
      </c>
      <c r="G38" s="94">
        <v>93.687</v>
      </c>
      <c r="H38" s="5"/>
    </row>
    <row r="39" spans="1:8" ht="23.25" customHeight="1" thickBot="1">
      <c r="A39" s="113" t="s">
        <v>69</v>
      </c>
      <c r="B39" s="104">
        <v>210</v>
      </c>
      <c r="C39" s="105">
        <f>D39+E39+F39+G39</f>
        <v>251.046</v>
      </c>
      <c r="D39" s="106">
        <v>62.761</v>
      </c>
      <c r="E39" s="106">
        <v>62.762</v>
      </c>
      <c r="F39" s="106">
        <v>62.761</v>
      </c>
      <c r="G39" s="107">
        <v>62.762</v>
      </c>
      <c r="H39" s="5"/>
    </row>
    <row r="40" spans="1:8" ht="13.5" thickBot="1">
      <c r="A40" s="58" t="s">
        <v>8</v>
      </c>
      <c r="B40" s="102">
        <v>211</v>
      </c>
      <c r="C40" s="103">
        <f>D40+E40+F40+G40</f>
        <v>192.816</v>
      </c>
      <c r="D40" s="103">
        <v>48.204</v>
      </c>
      <c r="E40" s="88">
        <v>48.204</v>
      </c>
      <c r="F40" s="88">
        <v>48.204</v>
      </c>
      <c r="G40" s="94">
        <v>48.204</v>
      </c>
      <c r="H40" s="5"/>
    </row>
    <row r="41" spans="1:8" ht="13.5" thickBot="1">
      <c r="A41" s="11" t="s">
        <v>9</v>
      </c>
      <c r="B41" s="102">
        <v>213</v>
      </c>
      <c r="C41" s="103">
        <f>D41+E41+F41+G41</f>
        <v>58.230000000000004</v>
      </c>
      <c r="D41" s="88">
        <v>14.558</v>
      </c>
      <c r="E41" s="88">
        <v>14.557</v>
      </c>
      <c r="F41" s="88">
        <v>14.558</v>
      </c>
      <c r="G41" s="94">
        <v>14.557</v>
      </c>
      <c r="H41" s="5"/>
    </row>
    <row r="42" spans="1:8" ht="13.5" thickBot="1">
      <c r="A42" s="34" t="s">
        <v>59</v>
      </c>
      <c r="B42" s="16"/>
      <c r="C42" s="37">
        <f>SUM(C43:C61)</f>
        <v>248.06</v>
      </c>
      <c r="D42" s="37">
        <f>SUM(D43:D61)</f>
        <v>248.06</v>
      </c>
      <c r="E42" s="37">
        <f>SUM(E43:E61)</f>
        <v>0</v>
      </c>
      <c r="F42" s="37">
        <f>SUM(F43:F61)</f>
        <v>0</v>
      </c>
      <c r="G42" s="95">
        <f>SUM(G43:G61)</f>
        <v>0</v>
      </c>
      <c r="H42" s="5"/>
    </row>
    <row r="43" spans="1:8" ht="12.75">
      <c r="A43" s="58" t="s">
        <v>8</v>
      </c>
      <c r="B43" s="59">
        <v>211</v>
      </c>
      <c r="C43" s="60">
        <f>D43+E43+F43+G43</f>
        <v>84.687</v>
      </c>
      <c r="D43" s="60">
        <v>84.687</v>
      </c>
      <c r="E43" s="60"/>
      <c r="F43" s="60"/>
      <c r="G43" s="92"/>
      <c r="H43" s="5"/>
    </row>
    <row r="44" spans="1:8" ht="12.75">
      <c r="A44" s="11" t="s">
        <v>9</v>
      </c>
      <c r="B44" s="10">
        <v>213</v>
      </c>
      <c r="C44" s="36">
        <f>D44+E44+F44+G44</f>
        <v>25.573</v>
      </c>
      <c r="D44" s="50">
        <v>25.573</v>
      </c>
      <c r="E44" s="50"/>
      <c r="F44" s="50"/>
      <c r="G44" s="93"/>
      <c r="H44" s="5"/>
    </row>
    <row r="45" spans="1:8" ht="12.75">
      <c r="A45" s="80" t="s">
        <v>33</v>
      </c>
      <c r="B45" s="10">
        <v>340</v>
      </c>
      <c r="C45" s="35">
        <f>D45+E45+F45+G45</f>
        <v>2.8</v>
      </c>
      <c r="D45" s="35">
        <v>2.8</v>
      </c>
      <c r="E45" s="35"/>
      <c r="F45" s="35"/>
      <c r="G45" s="79"/>
      <c r="H45" s="5"/>
    </row>
    <row r="46" spans="1:8" ht="12.75">
      <c r="A46" s="80" t="s">
        <v>34</v>
      </c>
      <c r="B46" s="12">
        <v>340</v>
      </c>
      <c r="C46" s="35">
        <f>D46+E46+F46+G46</f>
        <v>35</v>
      </c>
      <c r="D46" s="35">
        <v>35</v>
      </c>
      <c r="E46" s="35"/>
      <c r="F46" s="35"/>
      <c r="G46" s="79"/>
      <c r="H46" s="5"/>
    </row>
    <row r="47" spans="1:8" ht="13.5" thickBot="1">
      <c r="A47" s="96" t="s">
        <v>35</v>
      </c>
      <c r="B47" s="61">
        <v>340</v>
      </c>
      <c r="C47" s="97">
        <f>D47+E47+F47+G47</f>
        <v>100</v>
      </c>
      <c r="D47" s="97">
        <v>100</v>
      </c>
      <c r="E47" s="97"/>
      <c r="F47" s="97"/>
      <c r="G47" s="98"/>
      <c r="H47" s="5"/>
    </row>
    <row r="48" spans="1:8" ht="12.75">
      <c r="A48" s="51"/>
      <c r="B48" s="52"/>
      <c r="C48" s="53"/>
      <c r="D48" s="54"/>
      <c r="E48" s="55"/>
      <c r="F48" s="56"/>
      <c r="G48" s="57"/>
      <c r="H48" s="5"/>
    </row>
    <row r="49" spans="1:5" s="5" customFormat="1" ht="24" customHeight="1">
      <c r="A49" s="38" t="s">
        <v>37</v>
      </c>
      <c r="B49" s="39"/>
      <c r="C49" s="39"/>
      <c r="D49" s="38" t="s">
        <v>38</v>
      </c>
      <c r="E49" s="39"/>
    </row>
    <row r="50" spans="2:7" s="38" customFormat="1" ht="12.75">
      <c r="B50" s="39"/>
      <c r="C50" s="39"/>
      <c r="E50" s="39"/>
      <c r="F50" s="39"/>
      <c r="G50" s="39"/>
    </row>
    <row r="51" spans="1:5" s="5" customFormat="1" ht="12.75">
      <c r="A51" s="38" t="s">
        <v>85</v>
      </c>
      <c r="B51" s="39"/>
      <c r="C51" s="39"/>
      <c r="D51" s="38" t="s">
        <v>78</v>
      </c>
      <c r="E51" s="39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  <row r="113" spans="1:5" s="5" customFormat="1" ht="12.75">
      <c r="A113" s="1"/>
      <c r="B113" s="2"/>
      <c r="C113" s="1"/>
      <c r="D113" s="1"/>
      <c r="E113" s="1"/>
    </row>
    <row r="114" spans="1:5" s="5" customFormat="1" ht="12.75">
      <c r="A114" s="1"/>
      <c r="B114" s="2"/>
      <c r="C114" s="1"/>
      <c r="D114" s="1"/>
      <c r="E114" s="1"/>
    </row>
    <row r="115" spans="1:5" s="5" customFormat="1" ht="12.75">
      <c r="A115" s="1"/>
      <c r="B115" s="2"/>
      <c r="C115" s="1"/>
      <c r="D115" s="1"/>
      <c r="E115" s="1"/>
    </row>
    <row r="116" spans="1:5" s="5" customFormat="1" ht="12.75">
      <c r="A116" s="1"/>
      <c r="B116" s="2"/>
      <c r="C116" s="1"/>
      <c r="D116" s="1"/>
      <c r="E116" s="1"/>
    </row>
    <row r="117" spans="1:5" s="5" customFormat="1" ht="12.75">
      <c r="A117" s="1"/>
      <c r="B117" s="2"/>
      <c r="C117" s="1"/>
      <c r="D117" s="1"/>
      <c r="E117" s="1"/>
    </row>
    <row r="118" spans="1:5" s="5" customFormat="1" ht="12.75">
      <c r="A118" s="1"/>
      <c r="B118" s="2"/>
      <c r="C118" s="1"/>
      <c r="D118" s="1"/>
      <c r="E118" s="1"/>
    </row>
    <row r="119" spans="1:5" s="5" customFormat="1" ht="12.75">
      <c r="A119" s="1"/>
      <c r="B119" s="2"/>
      <c r="C119" s="1"/>
      <c r="D119" s="1"/>
      <c r="E119" s="1"/>
    </row>
    <row r="120" spans="1:5" s="5" customFormat="1" ht="12.75">
      <c r="A120" s="1"/>
      <c r="B120" s="2"/>
      <c r="C120" s="1"/>
      <c r="D120" s="1"/>
      <c r="E120" s="1"/>
    </row>
  </sheetData>
  <sheetProtection/>
  <mergeCells count="9">
    <mergeCell ref="A18:G18"/>
    <mergeCell ref="A19:G19"/>
    <mergeCell ref="A20:G20"/>
    <mergeCell ref="A1:G1"/>
    <mergeCell ref="C2:F2"/>
    <mergeCell ref="F5:G5"/>
    <mergeCell ref="A6:G6"/>
    <mergeCell ref="A11:G11"/>
    <mergeCell ref="A17:G17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1"/>
  <sheetViews>
    <sheetView zoomScale="150" zoomScaleNormal="150" zoomScalePageLayoutView="0" workbookViewId="0" topLeftCell="A18">
      <selection activeCell="F5" sqref="F5:G5"/>
    </sheetView>
  </sheetViews>
  <sheetFormatPr defaultColWidth="9.00390625" defaultRowHeight="12.75"/>
  <cols>
    <col min="1" max="1" width="32.625" style="1" customWidth="1"/>
    <col min="2" max="2" width="5.125" style="2" customWidth="1"/>
    <col min="3" max="3" width="10.7539062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628" t="s">
        <v>66</v>
      </c>
      <c r="B1" s="628"/>
      <c r="C1" s="628"/>
      <c r="D1" s="628"/>
      <c r="E1" s="628"/>
      <c r="F1" s="628"/>
      <c r="G1" s="628"/>
    </row>
    <row r="2" spans="1:7" ht="24.75" customHeight="1">
      <c r="A2" s="3"/>
      <c r="B2" s="42"/>
      <c r="C2" s="624" t="s">
        <v>65</v>
      </c>
      <c r="D2" s="624"/>
      <c r="E2" s="624"/>
      <c r="F2" s="624"/>
      <c r="G2" s="46"/>
    </row>
    <row r="3" spans="1:7" ht="15" customHeight="1">
      <c r="A3" s="3"/>
      <c r="B3"/>
      <c r="C3" s="63" t="s">
        <v>17</v>
      </c>
      <c r="D3"/>
      <c r="E3"/>
      <c r="F3"/>
      <c r="G3"/>
    </row>
    <row r="4" spans="1:7" ht="18.75" customHeight="1">
      <c r="A4" s="3"/>
      <c r="B4"/>
      <c r="C4"/>
      <c r="D4"/>
      <c r="E4"/>
      <c r="F4"/>
      <c r="G4"/>
    </row>
    <row r="5" spans="1:7" ht="12.75">
      <c r="A5" s="3"/>
      <c r="B5" s="62" t="s">
        <v>67</v>
      </c>
      <c r="D5"/>
      <c r="E5" s="42"/>
      <c r="F5" s="622">
        <f>C25+C26</f>
        <v>20375</v>
      </c>
      <c r="G5" s="629"/>
    </row>
    <row r="6" spans="1:7" ht="20.25" customHeight="1">
      <c r="A6" s="630" t="s">
        <v>68</v>
      </c>
      <c r="B6" s="630"/>
      <c r="C6" s="630"/>
      <c r="D6" s="630"/>
      <c r="E6" s="630"/>
      <c r="F6" s="630"/>
      <c r="G6" s="630"/>
    </row>
    <row r="7" spans="1:7" ht="12.75">
      <c r="A7" s="3"/>
      <c r="B7"/>
      <c r="C7"/>
      <c r="D7"/>
      <c r="E7"/>
      <c r="F7"/>
      <c r="G7"/>
    </row>
    <row r="8" spans="1:7" ht="3" customHeight="1">
      <c r="A8" s="3"/>
      <c r="B8"/>
      <c r="C8"/>
      <c r="D8"/>
      <c r="E8"/>
      <c r="F8"/>
      <c r="G8"/>
    </row>
    <row r="9" spans="1:7" ht="12.75">
      <c r="A9" s="3"/>
      <c r="B9"/>
      <c r="C9"/>
      <c r="D9"/>
      <c r="E9"/>
      <c r="F9"/>
      <c r="G9"/>
    </row>
    <row r="10" spans="1:7" ht="12.75">
      <c r="A10" s="3"/>
      <c r="B10" s="112" t="s">
        <v>18</v>
      </c>
      <c r="C10" s="112"/>
      <c r="D10" s="112"/>
      <c r="E10" s="112"/>
      <c r="F10" s="112"/>
      <c r="G10" s="112"/>
    </row>
    <row r="11" spans="1:7" ht="22.5" customHeight="1">
      <c r="A11" s="626" t="s">
        <v>19</v>
      </c>
      <c r="B11" s="626"/>
      <c r="C11" s="626"/>
      <c r="D11" s="626"/>
      <c r="E11" s="626"/>
      <c r="F11" s="626"/>
      <c r="G11" s="626"/>
    </row>
    <row r="12" spans="1:7" ht="21" customHeight="1">
      <c r="A12" s="3"/>
      <c r="B12" s="43"/>
      <c r="C12" s="43"/>
      <c r="D12" s="43"/>
      <c r="E12" s="43"/>
      <c r="F12" s="43"/>
      <c r="G12" s="44"/>
    </row>
    <row r="13" spans="1:2" ht="15.75" customHeight="1">
      <c r="A13" t="s">
        <v>20</v>
      </c>
      <c r="B13" s="45"/>
    </row>
    <row r="14" spans="1:2" ht="16.5" customHeight="1">
      <c r="A14" t="s">
        <v>21</v>
      </c>
      <c r="B14" s="45"/>
    </row>
    <row r="15" spans="1:2" ht="15" customHeight="1">
      <c r="A15" t="s">
        <v>22</v>
      </c>
      <c r="B15" s="45"/>
    </row>
    <row r="16" spans="1:2" ht="18" customHeight="1">
      <c r="A16" t="s">
        <v>23</v>
      </c>
      <c r="B16" s="45"/>
    </row>
    <row r="17" spans="1:7" ht="27" customHeight="1">
      <c r="A17" s="582" t="s">
        <v>41</v>
      </c>
      <c r="B17" s="582"/>
      <c r="C17" s="582"/>
      <c r="D17" s="582"/>
      <c r="E17" s="582"/>
      <c r="F17" s="582"/>
      <c r="G17" s="582"/>
    </row>
    <row r="18" spans="1:12" ht="20.25" customHeight="1">
      <c r="A18" s="580" t="s">
        <v>30</v>
      </c>
      <c r="B18" s="580"/>
      <c r="C18" s="580"/>
      <c r="D18" s="580"/>
      <c r="E18" s="580"/>
      <c r="F18" s="580"/>
      <c r="G18" s="580"/>
      <c r="H18" s="64"/>
      <c r="I18" s="64"/>
      <c r="J18" s="64"/>
      <c r="K18" s="64"/>
      <c r="L18" s="64"/>
    </row>
    <row r="19" spans="1:7" ht="22.5" customHeight="1">
      <c r="A19" s="580" t="s">
        <v>52</v>
      </c>
      <c r="B19" s="580"/>
      <c r="C19" s="580"/>
      <c r="D19" s="580"/>
      <c r="E19" s="580"/>
      <c r="F19" s="580"/>
      <c r="G19" s="580"/>
    </row>
    <row r="20" spans="1:8" ht="13.5" customHeight="1">
      <c r="A20" s="621"/>
      <c r="B20" s="621"/>
      <c r="C20" s="621"/>
      <c r="D20" s="621"/>
      <c r="E20" s="621"/>
      <c r="F20" s="621"/>
      <c r="G20" s="621"/>
      <c r="H20" s="5"/>
    </row>
    <row r="21" spans="1:8" ht="0.75" customHeight="1" thickBot="1">
      <c r="A21" s="48"/>
      <c r="B21" s="48"/>
      <c r="C21" s="49"/>
      <c r="D21" s="49"/>
      <c r="E21" s="49"/>
      <c r="F21" s="49"/>
      <c r="G21" s="49"/>
      <c r="H21" s="5"/>
    </row>
    <row r="22" spans="1:8" ht="16.5" customHeight="1" thickBot="1">
      <c r="A22" s="31" t="s">
        <v>0</v>
      </c>
      <c r="B22" s="21" t="s">
        <v>6</v>
      </c>
      <c r="C22" s="21" t="s">
        <v>12</v>
      </c>
      <c r="D22" s="32" t="s">
        <v>13</v>
      </c>
      <c r="E22" s="32" t="s">
        <v>14</v>
      </c>
      <c r="F22" s="32" t="s">
        <v>15</v>
      </c>
      <c r="G22" s="40" t="s">
        <v>16</v>
      </c>
      <c r="H22" s="5"/>
    </row>
    <row r="23" spans="1:8" ht="16.5" customHeight="1" thickBot="1">
      <c r="A23" s="34" t="s">
        <v>60</v>
      </c>
      <c r="B23" s="16"/>
      <c r="C23" s="37">
        <f>C24+C43</f>
        <v>22877.188</v>
      </c>
      <c r="D23" s="37">
        <f>D24+D43</f>
        <v>5706.8769999999995</v>
      </c>
      <c r="E23" s="37">
        <f>E24+E43</f>
        <v>5686.437</v>
      </c>
      <c r="F23" s="37">
        <f>F24+F43</f>
        <v>5786.436</v>
      </c>
      <c r="G23" s="37">
        <f>G24+G43</f>
        <v>5697.438</v>
      </c>
      <c r="H23" s="5"/>
    </row>
    <row r="24" spans="1:8" ht="13.5" thickBot="1">
      <c r="A24" s="69" t="s">
        <v>25</v>
      </c>
      <c r="B24" s="70"/>
      <c r="C24" s="71">
        <f>D24+E24+F24+G24</f>
        <v>22629.127999999997</v>
      </c>
      <c r="D24" s="71">
        <f>D25+D26+D27+D28+D29+D30+D31+D32+D33+D34+D35+D36+D37+D38+D39+D40</f>
        <v>5458.816999999999</v>
      </c>
      <c r="E24" s="71">
        <f>E25+E26+E27+E28+E29+E30+E31+E32+E33+E34+E35+E36+E37+E38+E39+E40</f>
        <v>5686.437</v>
      </c>
      <c r="F24" s="71">
        <f>F25+F26+F27+F28+F29+F30+F31+F32+F33+F34+F35+F36+F37+F38+F39+F40</f>
        <v>5786.436</v>
      </c>
      <c r="G24" s="71">
        <f>G25+G26+G27+G28+G29+G30+G31+G32+G33+G34+G35+G36+G37+G38+G39+G40</f>
        <v>5697.438</v>
      </c>
      <c r="H24" s="5"/>
    </row>
    <row r="25" spans="1:8" ht="12.75">
      <c r="A25" s="58" t="s">
        <v>8</v>
      </c>
      <c r="B25" s="59">
        <v>211</v>
      </c>
      <c r="C25" s="60">
        <f aca="true" t="shared" si="0" ref="C25:C39">D25+E25+F25+G25</f>
        <v>15648.999</v>
      </c>
      <c r="D25" s="60">
        <v>3912.249</v>
      </c>
      <c r="E25" s="60">
        <v>3912.25</v>
      </c>
      <c r="F25" s="60">
        <v>3912.25</v>
      </c>
      <c r="G25" s="60">
        <v>3912.25</v>
      </c>
      <c r="H25" s="5"/>
    </row>
    <row r="26" spans="1:8" ht="12.75">
      <c r="A26" s="11" t="s">
        <v>9</v>
      </c>
      <c r="B26" s="10">
        <v>213</v>
      </c>
      <c r="C26" s="36">
        <f>D26+E26+F26+G26</f>
        <v>4726.001</v>
      </c>
      <c r="D26" s="50">
        <v>1181.5</v>
      </c>
      <c r="E26" s="50">
        <v>1181.5</v>
      </c>
      <c r="F26" s="50">
        <v>1181.5</v>
      </c>
      <c r="G26" s="50">
        <v>1181.501</v>
      </c>
      <c r="H26" s="5"/>
    </row>
    <row r="27" spans="1:8" ht="12.75">
      <c r="A27" s="11" t="s">
        <v>28</v>
      </c>
      <c r="B27" s="10">
        <v>212</v>
      </c>
      <c r="C27" s="35">
        <f t="shared" si="0"/>
        <v>75</v>
      </c>
      <c r="D27" s="68">
        <v>19</v>
      </c>
      <c r="E27" s="68">
        <v>19</v>
      </c>
      <c r="F27" s="68">
        <v>19</v>
      </c>
      <c r="G27" s="72">
        <v>18</v>
      </c>
      <c r="H27" s="5"/>
    </row>
    <row r="28" spans="1:8" ht="12.75">
      <c r="A28" s="6" t="s">
        <v>29</v>
      </c>
      <c r="B28" s="12">
        <v>221</v>
      </c>
      <c r="C28" s="35">
        <f t="shared" si="0"/>
        <v>7</v>
      </c>
      <c r="D28" s="68">
        <v>0</v>
      </c>
      <c r="E28" s="68">
        <v>2</v>
      </c>
      <c r="F28" s="68">
        <v>2</v>
      </c>
      <c r="G28" s="72">
        <v>3</v>
      </c>
      <c r="H28" s="5"/>
    </row>
    <row r="29" spans="1:8" ht="12.75">
      <c r="A29" s="6" t="s">
        <v>39</v>
      </c>
      <c r="B29" s="12">
        <v>223</v>
      </c>
      <c r="C29" s="35">
        <f t="shared" si="0"/>
        <v>81</v>
      </c>
      <c r="D29" s="68">
        <v>10</v>
      </c>
      <c r="E29" s="68">
        <v>20</v>
      </c>
      <c r="F29" s="68">
        <v>20</v>
      </c>
      <c r="G29" s="72">
        <v>31</v>
      </c>
      <c r="H29" s="5"/>
    </row>
    <row r="30" spans="1:8" ht="12.75">
      <c r="A30" s="6" t="s">
        <v>53</v>
      </c>
      <c r="B30" s="12">
        <v>225</v>
      </c>
      <c r="C30" s="35">
        <f>D30+E30+F30+G30</f>
        <v>80</v>
      </c>
      <c r="D30" s="68">
        <v>20</v>
      </c>
      <c r="E30" s="68">
        <v>20</v>
      </c>
      <c r="F30" s="68">
        <v>20</v>
      </c>
      <c r="G30" s="72">
        <v>20</v>
      </c>
      <c r="H30" s="5"/>
    </row>
    <row r="31" spans="1:8" ht="12.75">
      <c r="A31" s="6" t="s">
        <v>63</v>
      </c>
      <c r="B31" s="12">
        <v>225</v>
      </c>
      <c r="C31" s="35">
        <f>D31+E31+F31+G31</f>
        <v>1000</v>
      </c>
      <c r="D31" s="68">
        <v>0</v>
      </c>
      <c r="E31" s="68">
        <v>300</v>
      </c>
      <c r="F31" s="68">
        <v>400</v>
      </c>
      <c r="G31" s="72">
        <v>300</v>
      </c>
      <c r="H31" s="5"/>
    </row>
    <row r="32" spans="1:8" ht="12.75">
      <c r="A32" s="6" t="s">
        <v>31</v>
      </c>
      <c r="B32" s="12">
        <v>262</v>
      </c>
      <c r="C32" s="35">
        <f t="shared" si="0"/>
        <v>24</v>
      </c>
      <c r="D32" s="35">
        <v>6</v>
      </c>
      <c r="E32" s="35">
        <v>6</v>
      </c>
      <c r="F32" s="35">
        <v>6</v>
      </c>
      <c r="G32" s="79">
        <v>6</v>
      </c>
      <c r="H32" s="5"/>
    </row>
    <row r="33" spans="1:8" ht="12.75">
      <c r="A33" s="6" t="s">
        <v>54</v>
      </c>
      <c r="B33" s="101">
        <v>290</v>
      </c>
      <c r="C33" s="35">
        <f t="shared" si="0"/>
        <v>3.7</v>
      </c>
      <c r="D33" s="35">
        <v>0.7</v>
      </c>
      <c r="E33" s="35">
        <v>1</v>
      </c>
      <c r="F33" s="35">
        <v>1</v>
      </c>
      <c r="G33" s="79">
        <v>1</v>
      </c>
      <c r="H33" s="5"/>
    </row>
    <row r="34" spans="1:8" ht="12.75">
      <c r="A34" s="6" t="s">
        <v>55</v>
      </c>
      <c r="B34" s="101">
        <v>310</v>
      </c>
      <c r="C34" s="35">
        <f t="shared" si="0"/>
        <v>25</v>
      </c>
      <c r="D34" s="35">
        <v>7</v>
      </c>
      <c r="E34" s="35">
        <v>6</v>
      </c>
      <c r="F34" s="35">
        <v>6</v>
      </c>
      <c r="G34" s="79">
        <v>6</v>
      </c>
      <c r="H34" s="5"/>
    </row>
    <row r="35" spans="1:8" ht="12.75">
      <c r="A35" s="77" t="s">
        <v>55</v>
      </c>
      <c r="B35" s="78">
        <v>310</v>
      </c>
      <c r="C35" s="35">
        <f t="shared" si="0"/>
        <v>0</v>
      </c>
      <c r="D35" s="35">
        <v>0</v>
      </c>
      <c r="E35" s="35">
        <v>0</v>
      </c>
      <c r="F35" s="35">
        <v>0</v>
      </c>
      <c r="G35" s="79">
        <v>0</v>
      </c>
      <c r="H35" s="5"/>
    </row>
    <row r="36" spans="1:8" ht="12.75">
      <c r="A36" s="80" t="s">
        <v>33</v>
      </c>
      <c r="B36" s="76">
        <v>340</v>
      </c>
      <c r="C36" s="35">
        <f t="shared" si="0"/>
        <v>100</v>
      </c>
      <c r="D36" s="35">
        <v>25</v>
      </c>
      <c r="E36" s="35">
        <v>25</v>
      </c>
      <c r="F36" s="35">
        <v>25</v>
      </c>
      <c r="G36" s="79">
        <v>25</v>
      </c>
      <c r="H36" s="5"/>
    </row>
    <row r="37" spans="1:8" ht="12.75">
      <c r="A37" s="80" t="s">
        <v>34</v>
      </c>
      <c r="B37" s="76">
        <v>340</v>
      </c>
      <c r="C37" s="35">
        <f t="shared" si="0"/>
        <v>100</v>
      </c>
      <c r="D37" s="35">
        <v>25</v>
      </c>
      <c r="E37" s="35">
        <v>25</v>
      </c>
      <c r="F37" s="35">
        <v>25</v>
      </c>
      <c r="G37" s="79">
        <v>25</v>
      </c>
      <c r="H37" s="5"/>
    </row>
    <row r="38" spans="1:8" ht="12.75">
      <c r="A38" s="81" t="s">
        <v>35</v>
      </c>
      <c r="B38" s="76">
        <v>340</v>
      </c>
      <c r="C38" s="35">
        <f t="shared" si="0"/>
        <v>300</v>
      </c>
      <c r="D38" s="35">
        <v>75</v>
      </c>
      <c r="E38" s="35">
        <v>75</v>
      </c>
      <c r="F38" s="35">
        <v>75</v>
      </c>
      <c r="G38" s="79">
        <v>75</v>
      </c>
      <c r="H38" s="5"/>
    </row>
    <row r="39" spans="1:8" ht="13.5" thickBot="1">
      <c r="A39" s="74" t="s">
        <v>36</v>
      </c>
      <c r="B39" s="61">
        <v>340</v>
      </c>
      <c r="C39" s="86">
        <f t="shared" si="0"/>
        <v>374.746</v>
      </c>
      <c r="D39" s="88">
        <v>93.686</v>
      </c>
      <c r="E39" s="88">
        <v>93.687</v>
      </c>
      <c r="F39" s="88">
        <v>93.686</v>
      </c>
      <c r="G39" s="94">
        <v>93.687</v>
      </c>
      <c r="H39" s="5"/>
    </row>
    <row r="40" spans="1:8" ht="23.25" customHeight="1" thickBot="1">
      <c r="A40" s="113" t="s">
        <v>69</v>
      </c>
      <c r="B40" s="104">
        <v>210</v>
      </c>
      <c r="C40" s="105">
        <f>D40</f>
        <v>83.682</v>
      </c>
      <c r="D40" s="105">
        <f>D41+D42</f>
        <v>83.682</v>
      </c>
      <c r="E40" s="106"/>
      <c r="F40" s="106"/>
      <c r="G40" s="107"/>
      <c r="H40" s="5"/>
    </row>
    <row r="41" spans="1:8" ht="13.5" thickBot="1">
      <c r="A41" s="58" t="s">
        <v>8</v>
      </c>
      <c r="B41" s="102">
        <v>211</v>
      </c>
      <c r="C41" s="103">
        <f>D41</f>
        <v>64.272</v>
      </c>
      <c r="D41" s="103">
        <v>64.272</v>
      </c>
      <c r="E41" s="88"/>
      <c r="F41" s="88"/>
      <c r="G41" s="94"/>
      <c r="H41" s="5"/>
    </row>
    <row r="42" spans="1:8" ht="13.5" thickBot="1">
      <c r="A42" s="11" t="s">
        <v>9</v>
      </c>
      <c r="B42" s="102">
        <v>213</v>
      </c>
      <c r="C42" s="88">
        <f>D42</f>
        <v>19.41</v>
      </c>
      <c r="D42" s="88">
        <v>19.41</v>
      </c>
      <c r="E42" s="88"/>
      <c r="F42" s="88"/>
      <c r="G42" s="94"/>
      <c r="H42" s="5"/>
    </row>
    <row r="43" spans="1:8" ht="13.5" thickBot="1">
      <c r="A43" s="34" t="s">
        <v>59</v>
      </c>
      <c r="B43" s="16"/>
      <c r="C43" s="37">
        <f>SUM(C44:C62)</f>
        <v>248.06</v>
      </c>
      <c r="D43" s="37">
        <f>SUM(D44:D62)</f>
        <v>248.06</v>
      </c>
      <c r="E43" s="37">
        <f>SUM(E44:E62)</f>
        <v>0</v>
      </c>
      <c r="F43" s="37">
        <f>SUM(F44:F62)</f>
        <v>0</v>
      </c>
      <c r="G43" s="95">
        <f>SUM(G44:G62)</f>
        <v>0</v>
      </c>
      <c r="H43" s="5"/>
    </row>
    <row r="44" spans="1:8" ht="12.75">
      <c r="A44" s="58" t="s">
        <v>8</v>
      </c>
      <c r="B44" s="59">
        <v>211</v>
      </c>
      <c r="C44" s="60">
        <f>D44+E44+F44+G44</f>
        <v>84.687</v>
      </c>
      <c r="D44" s="60">
        <v>84.687</v>
      </c>
      <c r="E44" s="60"/>
      <c r="F44" s="60"/>
      <c r="G44" s="92"/>
      <c r="H44" s="5"/>
    </row>
    <row r="45" spans="1:8" ht="12.75">
      <c r="A45" s="11" t="s">
        <v>9</v>
      </c>
      <c r="B45" s="10">
        <v>213</v>
      </c>
      <c r="C45" s="36">
        <f>D45+E45+F45+G45</f>
        <v>25.573</v>
      </c>
      <c r="D45" s="50">
        <v>25.573</v>
      </c>
      <c r="E45" s="50"/>
      <c r="F45" s="50"/>
      <c r="G45" s="93"/>
      <c r="H45" s="5"/>
    </row>
    <row r="46" spans="1:8" ht="12.75">
      <c r="A46" s="80" t="s">
        <v>33</v>
      </c>
      <c r="B46" s="10">
        <v>340</v>
      </c>
      <c r="C46" s="35">
        <f>D46+E46+F46+G46</f>
        <v>2.8</v>
      </c>
      <c r="D46" s="35">
        <v>2.8</v>
      </c>
      <c r="E46" s="35"/>
      <c r="F46" s="35"/>
      <c r="G46" s="79"/>
      <c r="H46" s="5"/>
    </row>
    <row r="47" spans="1:8" ht="12.75">
      <c r="A47" s="80" t="s">
        <v>34</v>
      </c>
      <c r="B47" s="12">
        <v>340</v>
      </c>
      <c r="C47" s="35">
        <f>D47+E47+F47+G47</f>
        <v>35</v>
      </c>
      <c r="D47" s="35">
        <v>35</v>
      </c>
      <c r="E47" s="35"/>
      <c r="F47" s="35"/>
      <c r="G47" s="79"/>
      <c r="H47" s="5"/>
    </row>
    <row r="48" spans="1:8" ht="13.5" thickBot="1">
      <c r="A48" s="96" t="s">
        <v>35</v>
      </c>
      <c r="B48" s="61">
        <v>340</v>
      </c>
      <c r="C48" s="97">
        <f>D48+E48+F48+G48</f>
        <v>100</v>
      </c>
      <c r="D48" s="97">
        <v>100</v>
      </c>
      <c r="E48" s="97"/>
      <c r="F48" s="97"/>
      <c r="G48" s="98"/>
      <c r="H48" s="5"/>
    </row>
    <row r="49" spans="1:8" ht="12.75">
      <c r="A49" s="51"/>
      <c r="B49" s="52"/>
      <c r="C49" s="53"/>
      <c r="D49" s="54"/>
      <c r="E49" s="55"/>
      <c r="F49" s="56"/>
      <c r="G49" s="57"/>
      <c r="H49" s="5"/>
    </row>
    <row r="50" spans="1:5" s="5" customFormat="1" ht="24" customHeight="1">
      <c r="A50" s="1"/>
      <c r="B50" s="2"/>
      <c r="C50" s="1"/>
      <c r="D50" s="1"/>
      <c r="E50" s="1"/>
    </row>
    <row r="51" spans="1:7" s="38" customFormat="1" ht="12.75">
      <c r="A51" s="38" t="s">
        <v>37</v>
      </c>
      <c r="B51" s="39"/>
      <c r="C51" s="39"/>
      <c r="D51" s="38" t="s">
        <v>38</v>
      </c>
      <c r="E51" s="39"/>
      <c r="F51" s="39"/>
      <c r="G51" s="39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  <row r="113" spans="1:5" s="5" customFormat="1" ht="12.75">
      <c r="A113" s="1"/>
      <c r="B113" s="2"/>
      <c r="C113" s="1"/>
      <c r="D113" s="1"/>
      <c r="E113" s="1"/>
    </row>
    <row r="114" spans="1:5" s="5" customFormat="1" ht="12.75">
      <c r="A114" s="1"/>
      <c r="B114" s="2"/>
      <c r="C114" s="1"/>
      <c r="D114" s="1"/>
      <c r="E114" s="1"/>
    </row>
    <row r="115" spans="1:5" s="5" customFormat="1" ht="12.75">
      <c r="A115" s="1"/>
      <c r="B115" s="2"/>
      <c r="C115" s="1"/>
      <c r="D115" s="1"/>
      <c r="E115" s="1"/>
    </row>
    <row r="116" spans="1:5" s="5" customFormat="1" ht="12.75">
      <c r="A116" s="1"/>
      <c r="B116" s="2"/>
      <c r="C116" s="1"/>
      <c r="D116" s="1"/>
      <c r="E116" s="1"/>
    </row>
    <row r="117" spans="1:5" s="5" customFormat="1" ht="12.75">
      <c r="A117" s="1"/>
      <c r="B117" s="2"/>
      <c r="C117" s="1"/>
      <c r="D117" s="1"/>
      <c r="E117" s="1"/>
    </row>
    <row r="118" spans="1:5" s="5" customFormat="1" ht="12.75">
      <c r="A118" s="1"/>
      <c r="B118" s="2"/>
      <c r="C118" s="1"/>
      <c r="D118" s="1"/>
      <c r="E118" s="1"/>
    </row>
    <row r="119" spans="1:5" s="5" customFormat="1" ht="12.75">
      <c r="A119" s="1"/>
      <c r="B119" s="2"/>
      <c r="C119" s="1"/>
      <c r="D119" s="1"/>
      <c r="E119" s="1"/>
    </row>
    <row r="120" spans="1:5" s="5" customFormat="1" ht="12.75">
      <c r="A120" s="1"/>
      <c r="B120" s="2"/>
      <c r="C120" s="1"/>
      <c r="D120" s="1"/>
      <c r="E120" s="1"/>
    </row>
    <row r="121" spans="1:5" s="5" customFormat="1" ht="12.75">
      <c r="A121" s="1"/>
      <c r="B121" s="2"/>
      <c r="C121" s="1"/>
      <c r="D121" s="1"/>
      <c r="E121" s="1"/>
    </row>
  </sheetData>
  <sheetProtection/>
  <mergeCells count="9">
    <mergeCell ref="A20:G20"/>
    <mergeCell ref="A11:G11"/>
    <mergeCell ref="A1:G1"/>
    <mergeCell ref="A17:G17"/>
    <mergeCell ref="A18:G18"/>
    <mergeCell ref="A19:G19"/>
    <mergeCell ref="C2:F2"/>
    <mergeCell ref="F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07"/>
  <sheetViews>
    <sheetView zoomScale="150" zoomScaleNormal="150" zoomScalePageLayoutView="0" workbookViewId="0" topLeftCell="A1">
      <selection activeCell="B17" sqref="B17"/>
    </sheetView>
  </sheetViews>
  <sheetFormatPr defaultColWidth="9.00390625" defaultRowHeight="12.75"/>
  <cols>
    <col min="1" max="1" width="31.87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125" style="1" customWidth="1"/>
    <col min="9" max="9" width="8.375" style="1" customWidth="1"/>
    <col min="10" max="10" width="9.25390625" style="1" customWidth="1"/>
    <col min="11" max="11" width="9.375" style="3" customWidth="1"/>
    <col min="12" max="12" width="8.625" style="3" customWidth="1"/>
    <col min="13" max="16384" width="9.125" style="3" customWidth="1"/>
  </cols>
  <sheetData>
    <row r="2" spans="1:12" ht="18.75">
      <c r="A2" s="582" t="s">
        <v>40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52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ht="12.75">
      <c r="J5" s="4"/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60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H9+H28</f>
        <v>22877.188000000002</v>
      </c>
      <c r="I8" s="37">
        <f>I9+I28</f>
        <v>5706.8769999999995</v>
      </c>
      <c r="J8" s="37">
        <f>J9+J28</f>
        <v>5686.437</v>
      </c>
      <c r="K8" s="37">
        <f>K9+K28</f>
        <v>5786.436</v>
      </c>
      <c r="L8" s="37">
        <f>L9+L28</f>
        <v>5697.438</v>
      </c>
      <c r="M8" s="5"/>
    </row>
    <row r="9" spans="1:13" ht="18" customHeight="1" thickBot="1">
      <c r="A9" s="34" t="s">
        <v>25</v>
      </c>
      <c r="B9" s="13" t="s">
        <v>7</v>
      </c>
      <c r="C9" s="14">
        <v>7</v>
      </c>
      <c r="D9" s="14">
        <v>2</v>
      </c>
      <c r="E9" s="15">
        <v>0</v>
      </c>
      <c r="F9" s="16">
        <v>0</v>
      </c>
      <c r="G9" s="16"/>
      <c r="H9" s="37">
        <f>H10+H11+H12+H13+H14+H15+H16+H17+H18+H19+H20+H21+H22+H23+H24+H25</f>
        <v>22629.128</v>
      </c>
      <c r="I9" s="37">
        <f>I10+I11+I12+I13+I14+I15+I16+I17+I18+I19+I20+I21+I22+I23+I24+I25</f>
        <v>5458.816999999999</v>
      </c>
      <c r="J9" s="37">
        <f>J10+J11+J12+J13+J14+J15+J16+J17+J18+J19+J20+J21+J22+J23+J24+J25</f>
        <v>5686.437</v>
      </c>
      <c r="K9" s="37">
        <f>K10+K11+K12+K13+K14+K15+K16+K17+K18+K19+K20+K21+K22+K23+K24+K25</f>
        <v>5786.436</v>
      </c>
      <c r="L9" s="37">
        <f>SUM(L10:L24)</f>
        <v>5697.438</v>
      </c>
      <c r="M9" s="5"/>
    </row>
    <row r="10" spans="1:13" ht="12.75">
      <c r="A10" s="58" t="s">
        <v>8</v>
      </c>
      <c r="B10" s="65" t="s">
        <v>7</v>
      </c>
      <c r="C10" s="66">
        <v>7</v>
      </c>
      <c r="D10" s="66">
        <v>2</v>
      </c>
      <c r="E10" s="67">
        <v>4219900</v>
      </c>
      <c r="F10" s="59">
        <v>1</v>
      </c>
      <c r="G10" s="59">
        <v>211</v>
      </c>
      <c r="H10" s="60">
        <f>I10+J10+K10+L10</f>
        <v>15648.999</v>
      </c>
      <c r="I10" s="60">
        <v>3912.249</v>
      </c>
      <c r="J10" s="60">
        <v>3912.25</v>
      </c>
      <c r="K10" s="60">
        <v>3912.25</v>
      </c>
      <c r="L10" s="60">
        <v>3912.25</v>
      </c>
      <c r="M10" s="5"/>
    </row>
    <row r="11" spans="1:13" ht="12.75">
      <c r="A11" s="11" t="s">
        <v>9</v>
      </c>
      <c r="B11" s="7" t="s">
        <v>7</v>
      </c>
      <c r="C11" s="8">
        <v>7</v>
      </c>
      <c r="D11" s="8">
        <v>2</v>
      </c>
      <c r="E11" s="9">
        <v>4219900</v>
      </c>
      <c r="F11" s="10">
        <v>1</v>
      </c>
      <c r="G11" s="10">
        <v>213</v>
      </c>
      <c r="H11" s="36">
        <f>I11+J11+K11+L11</f>
        <v>4726.001</v>
      </c>
      <c r="I11" s="50">
        <v>1181.5</v>
      </c>
      <c r="J11" s="50">
        <v>1181.5</v>
      </c>
      <c r="K11" s="50">
        <v>1181.5</v>
      </c>
      <c r="L11" s="50">
        <v>1181.501</v>
      </c>
      <c r="M11" s="5"/>
    </row>
    <row r="12" spans="1:13" ht="12.75">
      <c r="A12" s="11" t="s">
        <v>28</v>
      </c>
      <c r="B12" s="7" t="s">
        <v>7</v>
      </c>
      <c r="C12" s="8">
        <v>7</v>
      </c>
      <c r="D12" s="8">
        <v>2</v>
      </c>
      <c r="E12" s="9">
        <v>4219900</v>
      </c>
      <c r="F12" s="10">
        <v>1</v>
      </c>
      <c r="G12" s="10">
        <v>212</v>
      </c>
      <c r="H12" s="35">
        <f>I12+J12+K12+L12</f>
        <v>75</v>
      </c>
      <c r="I12" s="68">
        <v>19</v>
      </c>
      <c r="J12" s="68">
        <v>19</v>
      </c>
      <c r="K12" s="68">
        <v>19</v>
      </c>
      <c r="L12" s="72">
        <v>18</v>
      </c>
      <c r="M12" s="5"/>
    </row>
    <row r="13" spans="1:13" ht="12.75">
      <c r="A13" s="6" t="s">
        <v>29</v>
      </c>
      <c r="B13" s="7" t="s">
        <v>7</v>
      </c>
      <c r="C13" s="8">
        <v>7</v>
      </c>
      <c r="D13" s="8">
        <v>2</v>
      </c>
      <c r="E13" s="9">
        <v>4219900</v>
      </c>
      <c r="F13" s="10">
        <v>1</v>
      </c>
      <c r="G13" s="10">
        <v>221</v>
      </c>
      <c r="H13" s="35">
        <f aca="true" t="shared" si="0" ref="H13:H24">I13+J13+K13+L13</f>
        <v>7</v>
      </c>
      <c r="I13" s="68">
        <v>0</v>
      </c>
      <c r="J13" s="68">
        <v>2</v>
      </c>
      <c r="K13" s="68">
        <v>2</v>
      </c>
      <c r="L13" s="72">
        <v>3</v>
      </c>
      <c r="M13" s="5"/>
    </row>
    <row r="14" spans="1:13" ht="12.75">
      <c r="A14" s="6" t="s">
        <v>39</v>
      </c>
      <c r="B14" s="7" t="s">
        <v>7</v>
      </c>
      <c r="C14" s="8">
        <v>7</v>
      </c>
      <c r="D14" s="8">
        <v>2</v>
      </c>
      <c r="E14" s="9">
        <v>4219900</v>
      </c>
      <c r="F14" s="10">
        <v>1</v>
      </c>
      <c r="G14" s="10">
        <v>223</v>
      </c>
      <c r="H14" s="35">
        <f t="shared" si="0"/>
        <v>81</v>
      </c>
      <c r="I14" s="68">
        <v>10</v>
      </c>
      <c r="J14" s="68">
        <v>20</v>
      </c>
      <c r="K14" s="68">
        <v>20</v>
      </c>
      <c r="L14" s="72">
        <v>31</v>
      </c>
      <c r="M14" s="5"/>
    </row>
    <row r="15" spans="1:13" ht="12.75">
      <c r="A15" s="6" t="s">
        <v>53</v>
      </c>
      <c r="B15" s="7" t="s">
        <v>7</v>
      </c>
      <c r="C15" s="8">
        <v>7</v>
      </c>
      <c r="D15" s="8">
        <v>2</v>
      </c>
      <c r="E15" s="9">
        <v>4219900</v>
      </c>
      <c r="F15" s="10">
        <v>1</v>
      </c>
      <c r="G15" s="85">
        <v>225</v>
      </c>
      <c r="H15" s="35">
        <f t="shared" si="0"/>
        <v>80</v>
      </c>
      <c r="I15" s="68">
        <v>20</v>
      </c>
      <c r="J15" s="68">
        <v>20</v>
      </c>
      <c r="K15" s="68">
        <v>20</v>
      </c>
      <c r="L15" s="72">
        <v>20</v>
      </c>
      <c r="M15" s="5"/>
    </row>
    <row r="16" spans="1:13" ht="12.75">
      <c r="A16" s="6" t="s">
        <v>63</v>
      </c>
      <c r="B16" s="7" t="s">
        <v>7</v>
      </c>
      <c r="C16" s="8">
        <v>7</v>
      </c>
      <c r="D16" s="8">
        <v>2</v>
      </c>
      <c r="E16" s="9">
        <v>4219900</v>
      </c>
      <c r="F16" s="10">
        <v>1</v>
      </c>
      <c r="G16" s="85">
        <v>225</v>
      </c>
      <c r="H16" s="35">
        <f>I16+J16+K16+L16</f>
        <v>1000</v>
      </c>
      <c r="I16" s="68">
        <v>0</v>
      </c>
      <c r="J16" s="68">
        <v>300</v>
      </c>
      <c r="K16" s="68">
        <v>400</v>
      </c>
      <c r="L16" s="72">
        <v>300</v>
      </c>
      <c r="M16" s="5"/>
    </row>
    <row r="17" spans="1:13" ht="12.75">
      <c r="A17" s="6" t="s">
        <v>31</v>
      </c>
      <c r="B17" s="82" t="s">
        <v>7</v>
      </c>
      <c r="C17" s="83">
        <v>7</v>
      </c>
      <c r="D17" s="83">
        <v>2</v>
      </c>
      <c r="E17" s="84">
        <v>4219900</v>
      </c>
      <c r="F17" s="85">
        <v>1</v>
      </c>
      <c r="G17" s="85">
        <v>262</v>
      </c>
      <c r="H17" s="35">
        <f t="shared" si="0"/>
        <v>24</v>
      </c>
      <c r="I17" s="35">
        <v>6</v>
      </c>
      <c r="J17" s="35">
        <v>6</v>
      </c>
      <c r="K17" s="35">
        <v>6</v>
      </c>
      <c r="L17" s="79">
        <v>6</v>
      </c>
      <c r="M17" s="5"/>
    </row>
    <row r="18" spans="1:13" ht="12.75">
      <c r="A18" s="6" t="s">
        <v>54</v>
      </c>
      <c r="B18" s="7" t="s">
        <v>7</v>
      </c>
      <c r="C18" s="8">
        <v>7</v>
      </c>
      <c r="D18" s="8">
        <v>2</v>
      </c>
      <c r="E18" s="9">
        <v>4219900</v>
      </c>
      <c r="F18" s="10">
        <v>1</v>
      </c>
      <c r="G18" s="85">
        <v>290</v>
      </c>
      <c r="H18" s="35">
        <f t="shared" si="0"/>
        <v>3.7</v>
      </c>
      <c r="I18" s="35">
        <v>0.7</v>
      </c>
      <c r="J18" s="35">
        <v>1</v>
      </c>
      <c r="K18" s="35">
        <v>1</v>
      </c>
      <c r="L18" s="79">
        <v>1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1</v>
      </c>
      <c r="G19" s="85">
        <v>310</v>
      </c>
      <c r="H19" s="35">
        <f t="shared" si="0"/>
        <v>25</v>
      </c>
      <c r="I19" s="35">
        <v>7</v>
      </c>
      <c r="J19" s="35">
        <v>6</v>
      </c>
      <c r="K19" s="35">
        <v>6</v>
      </c>
      <c r="L19" s="79">
        <v>6</v>
      </c>
      <c r="M19" s="5"/>
    </row>
    <row r="20" spans="1:13" ht="12.75">
      <c r="A20" s="6" t="s">
        <v>55</v>
      </c>
      <c r="B20" s="7" t="s">
        <v>7</v>
      </c>
      <c r="C20" s="8">
        <v>7</v>
      </c>
      <c r="D20" s="8">
        <v>2</v>
      </c>
      <c r="E20" s="9">
        <v>4219900</v>
      </c>
      <c r="F20" s="10">
        <v>1</v>
      </c>
      <c r="G20" s="85">
        <v>310</v>
      </c>
      <c r="H20" s="35">
        <f t="shared" si="0"/>
        <v>0</v>
      </c>
      <c r="I20" s="35">
        <v>0</v>
      </c>
      <c r="J20" s="35">
        <v>0</v>
      </c>
      <c r="K20" s="35">
        <v>0</v>
      </c>
      <c r="L20" s="79">
        <v>0</v>
      </c>
      <c r="M20" s="5"/>
    </row>
    <row r="21" spans="1:13" ht="12.75">
      <c r="A21" s="80" t="s">
        <v>33</v>
      </c>
      <c r="B21" s="7" t="s">
        <v>7</v>
      </c>
      <c r="C21" s="8">
        <v>7</v>
      </c>
      <c r="D21" s="8">
        <v>2</v>
      </c>
      <c r="E21" s="9">
        <v>4219900</v>
      </c>
      <c r="F21" s="10">
        <v>1</v>
      </c>
      <c r="G21" s="10">
        <v>340</v>
      </c>
      <c r="H21" s="35">
        <f t="shared" si="0"/>
        <v>100</v>
      </c>
      <c r="I21" s="35">
        <v>25</v>
      </c>
      <c r="J21" s="35">
        <v>25</v>
      </c>
      <c r="K21" s="35">
        <v>25</v>
      </c>
      <c r="L21" s="79">
        <v>25</v>
      </c>
      <c r="M21" s="5"/>
    </row>
    <row r="22" spans="1:13" ht="12.75">
      <c r="A22" s="80" t="s">
        <v>34</v>
      </c>
      <c r="B22" s="7" t="s">
        <v>7</v>
      </c>
      <c r="C22" s="8">
        <v>7</v>
      </c>
      <c r="D22" s="8">
        <v>2</v>
      </c>
      <c r="E22" s="9">
        <v>4219900</v>
      </c>
      <c r="F22" s="10">
        <v>1</v>
      </c>
      <c r="G22" s="12">
        <v>340</v>
      </c>
      <c r="H22" s="35">
        <f t="shared" si="0"/>
        <v>100</v>
      </c>
      <c r="I22" s="35">
        <v>25</v>
      </c>
      <c r="J22" s="35">
        <v>25</v>
      </c>
      <c r="K22" s="35">
        <v>25</v>
      </c>
      <c r="L22" s="79">
        <v>25</v>
      </c>
      <c r="M22" s="5"/>
    </row>
    <row r="23" spans="1:13" ht="12.75">
      <c r="A23" s="81" t="s">
        <v>35</v>
      </c>
      <c r="B23" s="7" t="s">
        <v>7</v>
      </c>
      <c r="C23" s="8">
        <v>7</v>
      </c>
      <c r="D23" s="8">
        <v>2</v>
      </c>
      <c r="E23" s="9">
        <v>4219900</v>
      </c>
      <c r="F23" s="10">
        <v>1</v>
      </c>
      <c r="G23" s="12">
        <v>340</v>
      </c>
      <c r="H23" s="35">
        <f t="shared" si="0"/>
        <v>300</v>
      </c>
      <c r="I23" s="35">
        <v>75</v>
      </c>
      <c r="J23" s="35">
        <v>75</v>
      </c>
      <c r="K23" s="35">
        <v>75</v>
      </c>
      <c r="L23" s="79">
        <v>75</v>
      </c>
      <c r="M23" s="5"/>
    </row>
    <row r="24" spans="1:13" ht="13.5" thickBot="1">
      <c r="A24" s="74" t="s">
        <v>36</v>
      </c>
      <c r="B24" s="17" t="s">
        <v>7</v>
      </c>
      <c r="C24" s="18">
        <v>7</v>
      </c>
      <c r="D24" s="18">
        <v>2</v>
      </c>
      <c r="E24" s="19">
        <v>4361200</v>
      </c>
      <c r="F24" s="20">
        <v>1</v>
      </c>
      <c r="G24" s="61">
        <v>340</v>
      </c>
      <c r="H24" s="86">
        <f t="shared" si="0"/>
        <v>374.746</v>
      </c>
      <c r="I24" s="88">
        <v>93.686</v>
      </c>
      <c r="J24" s="88">
        <v>93.687</v>
      </c>
      <c r="K24" s="88">
        <v>93.686</v>
      </c>
      <c r="L24" s="94">
        <v>93.687</v>
      </c>
      <c r="M24" s="5"/>
    </row>
    <row r="25" spans="1:13" ht="26.25" customHeight="1" thickBot="1">
      <c r="A25" s="113" t="s">
        <v>64</v>
      </c>
      <c r="B25" s="108" t="s">
        <v>7</v>
      </c>
      <c r="C25" s="109">
        <v>7</v>
      </c>
      <c r="D25" s="109">
        <v>2</v>
      </c>
      <c r="E25" s="110">
        <v>52000900</v>
      </c>
      <c r="F25" s="111">
        <v>1</v>
      </c>
      <c r="G25" s="102">
        <v>210</v>
      </c>
      <c r="H25" s="105">
        <f>I25</f>
        <v>83.682</v>
      </c>
      <c r="I25" s="105">
        <f>I26+I27</f>
        <v>83.682</v>
      </c>
      <c r="J25" s="106"/>
      <c r="K25" s="106"/>
      <c r="L25" s="107"/>
      <c r="M25" s="5"/>
    </row>
    <row r="26" spans="1:13" ht="13.5" thickBot="1">
      <c r="A26" s="58" t="s">
        <v>8</v>
      </c>
      <c r="B26" s="108" t="s">
        <v>7</v>
      </c>
      <c r="C26" s="109">
        <v>7</v>
      </c>
      <c r="D26" s="109">
        <v>2</v>
      </c>
      <c r="E26" s="110">
        <v>52000900</v>
      </c>
      <c r="F26" s="111">
        <v>1</v>
      </c>
      <c r="G26" s="102">
        <v>211</v>
      </c>
      <c r="H26" s="103">
        <f>I26</f>
        <v>64.272</v>
      </c>
      <c r="I26" s="103">
        <v>64.272</v>
      </c>
      <c r="J26" s="88"/>
      <c r="K26" s="88"/>
      <c r="L26" s="94"/>
      <c r="M26" s="5"/>
    </row>
    <row r="27" spans="1:13" ht="13.5" thickBot="1">
      <c r="A27" s="11" t="s">
        <v>9</v>
      </c>
      <c r="B27" s="108" t="s">
        <v>7</v>
      </c>
      <c r="C27" s="109">
        <v>7</v>
      </c>
      <c r="D27" s="109">
        <v>2</v>
      </c>
      <c r="E27" s="110">
        <v>52000900</v>
      </c>
      <c r="F27" s="111">
        <v>1</v>
      </c>
      <c r="G27" s="102">
        <v>213</v>
      </c>
      <c r="H27" s="88">
        <f>I27</f>
        <v>19.41</v>
      </c>
      <c r="I27" s="88">
        <v>19.41</v>
      </c>
      <c r="J27" s="88"/>
      <c r="K27" s="88"/>
      <c r="L27" s="94"/>
      <c r="M27" s="5"/>
    </row>
    <row r="28" spans="1:13" ht="18" customHeight="1" thickBot="1">
      <c r="A28" s="34" t="s">
        <v>59</v>
      </c>
      <c r="B28" s="13" t="s">
        <v>7</v>
      </c>
      <c r="C28" s="14">
        <v>7</v>
      </c>
      <c r="D28" s="14">
        <v>2</v>
      </c>
      <c r="E28" s="15">
        <v>0</v>
      </c>
      <c r="F28" s="16">
        <v>0</v>
      </c>
      <c r="G28" s="16"/>
      <c r="H28" s="37">
        <f>SUM(H29:H47)</f>
        <v>248.06</v>
      </c>
      <c r="I28" s="37">
        <f>SUM(I29:I47)</f>
        <v>248.06</v>
      </c>
      <c r="J28" s="37">
        <f>SUM(J29:J47)</f>
        <v>0</v>
      </c>
      <c r="K28" s="37">
        <f>SUM(K29:K47)</f>
        <v>0</v>
      </c>
      <c r="L28" s="95">
        <f>SUM(L29:L47)</f>
        <v>0</v>
      </c>
      <c r="M28" s="5"/>
    </row>
    <row r="29" spans="1:13" ht="12.75">
      <c r="A29" s="58" t="s">
        <v>8</v>
      </c>
      <c r="B29" s="65" t="s">
        <v>7</v>
      </c>
      <c r="C29" s="66">
        <v>7</v>
      </c>
      <c r="D29" s="66">
        <v>2</v>
      </c>
      <c r="E29" s="67">
        <v>4219900</v>
      </c>
      <c r="F29" s="59">
        <v>1</v>
      </c>
      <c r="G29" s="59">
        <v>211</v>
      </c>
      <c r="H29" s="60">
        <f>I29+J29+K29+L29</f>
        <v>84.687</v>
      </c>
      <c r="I29" s="60">
        <v>84.687</v>
      </c>
      <c r="J29" s="60"/>
      <c r="K29" s="60"/>
      <c r="L29" s="92"/>
      <c r="M29" s="5"/>
    </row>
    <row r="30" spans="1:13" ht="12.75">
      <c r="A30" s="11" t="s">
        <v>9</v>
      </c>
      <c r="B30" s="7" t="s">
        <v>7</v>
      </c>
      <c r="C30" s="8">
        <v>7</v>
      </c>
      <c r="D30" s="8">
        <v>2</v>
      </c>
      <c r="E30" s="9">
        <v>4219900</v>
      </c>
      <c r="F30" s="10">
        <v>1</v>
      </c>
      <c r="G30" s="10">
        <v>213</v>
      </c>
      <c r="H30" s="36">
        <f>I30+J30+K30+L30</f>
        <v>25.573</v>
      </c>
      <c r="I30" s="50">
        <v>25.573</v>
      </c>
      <c r="J30" s="50"/>
      <c r="K30" s="50"/>
      <c r="L30" s="93"/>
      <c r="M30" s="5"/>
    </row>
    <row r="31" spans="1:13" ht="12.75">
      <c r="A31" s="80" t="s">
        <v>33</v>
      </c>
      <c r="B31" s="7" t="s">
        <v>7</v>
      </c>
      <c r="C31" s="8">
        <v>7</v>
      </c>
      <c r="D31" s="8">
        <v>2</v>
      </c>
      <c r="E31" s="9">
        <v>4219900</v>
      </c>
      <c r="F31" s="10">
        <v>1</v>
      </c>
      <c r="G31" s="10">
        <v>340</v>
      </c>
      <c r="H31" s="35">
        <f>I31+J31+K31+L31</f>
        <v>2.8</v>
      </c>
      <c r="I31" s="35">
        <v>2.8</v>
      </c>
      <c r="J31" s="35"/>
      <c r="K31" s="35"/>
      <c r="L31" s="79"/>
      <c r="M31" s="5"/>
    </row>
    <row r="32" spans="1:13" ht="12.75">
      <c r="A32" s="80" t="s">
        <v>34</v>
      </c>
      <c r="B32" s="7" t="s">
        <v>7</v>
      </c>
      <c r="C32" s="8">
        <v>7</v>
      </c>
      <c r="D32" s="8">
        <v>2</v>
      </c>
      <c r="E32" s="9">
        <v>4219900</v>
      </c>
      <c r="F32" s="10">
        <v>1</v>
      </c>
      <c r="G32" s="12">
        <v>340</v>
      </c>
      <c r="H32" s="35">
        <f>I32+J32+K32+L32</f>
        <v>35</v>
      </c>
      <c r="I32" s="35">
        <v>35</v>
      </c>
      <c r="J32" s="35"/>
      <c r="K32" s="35"/>
      <c r="L32" s="79"/>
      <c r="M32" s="5"/>
    </row>
    <row r="33" spans="1:13" ht="13.5" thickBot="1">
      <c r="A33" s="96" t="s">
        <v>35</v>
      </c>
      <c r="B33" s="17" t="s">
        <v>7</v>
      </c>
      <c r="C33" s="18">
        <v>7</v>
      </c>
      <c r="D33" s="18">
        <v>2</v>
      </c>
      <c r="E33" s="19">
        <v>4219900</v>
      </c>
      <c r="F33" s="20">
        <v>1</v>
      </c>
      <c r="G33" s="61">
        <v>340</v>
      </c>
      <c r="H33" s="97">
        <f>I33+J33+K33+L33</f>
        <v>100</v>
      </c>
      <c r="I33" s="97">
        <v>100</v>
      </c>
      <c r="J33" s="97"/>
      <c r="K33" s="97"/>
      <c r="L33" s="98"/>
      <c r="M33" s="5"/>
    </row>
    <row r="34" spans="1:13" ht="12.75">
      <c r="A34" s="90"/>
      <c r="B34" s="23"/>
      <c r="C34" s="24"/>
      <c r="D34" s="24"/>
      <c r="E34" s="25"/>
      <c r="F34" s="26"/>
      <c r="G34" s="52"/>
      <c r="H34" s="91"/>
      <c r="I34" s="91"/>
      <c r="J34" s="91"/>
      <c r="K34" s="91"/>
      <c r="L34" s="91"/>
      <c r="M34" s="5"/>
    </row>
    <row r="35" spans="1:13" ht="12.75">
      <c r="A35" s="90"/>
      <c r="B35" s="23"/>
      <c r="C35" s="24"/>
      <c r="D35" s="24"/>
      <c r="E35" s="25"/>
      <c r="F35" s="26"/>
      <c r="G35" s="52"/>
      <c r="H35" s="91"/>
      <c r="I35" s="91"/>
      <c r="J35" s="91"/>
      <c r="K35" s="91"/>
      <c r="L35" s="91"/>
      <c r="M35" s="5"/>
    </row>
    <row r="36" spans="1:13" ht="12.75">
      <c r="A36" s="90"/>
      <c r="B36" s="23"/>
      <c r="C36" s="24"/>
      <c r="D36" s="24"/>
      <c r="E36" s="25"/>
      <c r="F36" s="26"/>
      <c r="G36" s="52"/>
      <c r="H36" s="91"/>
      <c r="I36" s="91"/>
      <c r="J36" s="91"/>
      <c r="K36" s="91"/>
      <c r="L36" s="91"/>
      <c r="M36" s="5"/>
    </row>
    <row r="37" spans="1:7" s="38" customFormat="1" ht="12.75">
      <c r="A37" s="38" t="s">
        <v>37</v>
      </c>
      <c r="B37" s="39"/>
      <c r="C37" s="39"/>
      <c r="E37" s="39"/>
      <c r="F37" s="100"/>
      <c r="G37" s="38" t="s">
        <v>38</v>
      </c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  <row r="99" spans="1:10" s="5" customFormat="1" ht="12.75">
      <c r="A99" s="1"/>
      <c r="B99" s="2"/>
      <c r="C99" s="2"/>
      <c r="D99" s="2"/>
      <c r="E99" s="2"/>
      <c r="F99" s="99"/>
      <c r="G99" s="2"/>
      <c r="H99" s="1"/>
      <c r="I99" s="1"/>
      <c r="J99" s="1"/>
    </row>
    <row r="100" spans="1:10" s="5" customFormat="1" ht="12.75">
      <c r="A100" s="1"/>
      <c r="B100" s="2"/>
      <c r="C100" s="2"/>
      <c r="D100" s="2"/>
      <c r="E100" s="2"/>
      <c r="F100" s="99"/>
      <c r="G100" s="2"/>
      <c r="H100" s="1"/>
      <c r="I100" s="1"/>
      <c r="J100" s="1"/>
    </row>
    <row r="101" spans="1:10" s="5" customFormat="1" ht="12.75">
      <c r="A101" s="1"/>
      <c r="B101" s="2"/>
      <c r="C101" s="2"/>
      <c r="D101" s="2"/>
      <c r="E101" s="2"/>
      <c r="F101" s="99"/>
      <c r="G101" s="2"/>
      <c r="H101" s="1"/>
      <c r="I101" s="1"/>
      <c r="J101" s="1"/>
    </row>
    <row r="102" spans="1:10" s="5" customFormat="1" ht="12.75">
      <c r="A102" s="1"/>
      <c r="B102" s="2"/>
      <c r="C102" s="2"/>
      <c r="D102" s="2"/>
      <c r="E102" s="2"/>
      <c r="F102" s="99"/>
      <c r="G102" s="2"/>
      <c r="H102" s="1"/>
      <c r="I102" s="1"/>
      <c r="J102" s="1"/>
    </row>
    <row r="103" spans="1:10" s="5" customFormat="1" ht="12.75">
      <c r="A103" s="1"/>
      <c r="B103" s="2"/>
      <c r="C103" s="2"/>
      <c r="D103" s="2"/>
      <c r="E103" s="2"/>
      <c r="F103" s="99"/>
      <c r="G103" s="2"/>
      <c r="H103" s="1"/>
      <c r="I103" s="1"/>
      <c r="J103" s="1"/>
    </row>
    <row r="104" spans="1:10" s="5" customFormat="1" ht="12.75">
      <c r="A104" s="1"/>
      <c r="B104" s="2"/>
      <c r="C104" s="2"/>
      <c r="D104" s="2"/>
      <c r="E104" s="2"/>
      <c r="F104" s="99"/>
      <c r="G104" s="2"/>
      <c r="H104" s="1"/>
      <c r="I104" s="1"/>
      <c r="J104" s="1"/>
    </row>
    <row r="105" spans="1:10" s="5" customFormat="1" ht="12.75">
      <c r="A105" s="1"/>
      <c r="B105" s="2"/>
      <c r="C105" s="2"/>
      <c r="D105" s="2"/>
      <c r="E105" s="2"/>
      <c r="F105" s="99"/>
      <c r="G105" s="2"/>
      <c r="H105" s="1"/>
      <c r="I105" s="1"/>
      <c r="J105" s="1"/>
    </row>
    <row r="106" spans="1:10" s="5" customFormat="1" ht="12.75">
      <c r="A106" s="1"/>
      <c r="B106" s="2"/>
      <c r="C106" s="2"/>
      <c r="D106" s="2"/>
      <c r="E106" s="2"/>
      <c r="F106" s="99"/>
      <c r="G106" s="2"/>
      <c r="H106" s="1"/>
      <c r="I106" s="1"/>
      <c r="J106" s="1"/>
    </row>
    <row r="107" spans="1:10" s="5" customFormat="1" ht="12.75">
      <c r="A107" s="1"/>
      <c r="B107" s="2"/>
      <c r="C107" s="2"/>
      <c r="D107" s="2"/>
      <c r="E107" s="2"/>
      <c r="F107" s="99"/>
      <c r="G107" s="2"/>
      <c r="H107" s="1"/>
      <c r="I107" s="1"/>
      <c r="J107" s="1"/>
    </row>
  </sheetData>
  <sheetProtection/>
  <mergeCells count="3">
    <mergeCell ref="A2:L2"/>
    <mergeCell ref="A3:L3"/>
    <mergeCell ref="A4:L4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14"/>
  <sheetViews>
    <sheetView zoomScale="150" zoomScaleNormal="150" zoomScalePageLayoutView="0" workbookViewId="0" topLeftCell="A19">
      <selection activeCell="A20" sqref="A20:G20"/>
    </sheetView>
  </sheetViews>
  <sheetFormatPr defaultColWidth="9.00390625" defaultRowHeight="12.75"/>
  <cols>
    <col min="1" max="1" width="37.375" style="1" customWidth="1"/>
    <col min="2" max="2" width="7.00390625" style="2" customWidth="1"/>
    <col min="3" max="3" width="11.87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8.375" style="3" bestFit="1" customWidth="1"/>
    <col min="8" max="16384" width="9.125" style="3" customWidth="1"/>
  </cols>
  <sheetData>
    <row r="1" spans="1:7" ht="35.25" customHeight="1">
      <c r="A1" s="3"/>
      <c r="B1"/>
      <c r="C1"/>
      <c r="D1"/>
      <c r="E1"/>
      <c r="F1"/>
      <c r="G1" s="41" t="s">
        <v>48</v>
      </c>
    </row>
    <row r="2" spans="1:7" ht="24.75" customHeight="1">
      <c r="A2" s="3"/>
      <c r="B2" s="42"/>
      <c r="C2" s="42"/>
      <c r="D2" s="42"/>
      <c r="E2" s="42"/>
      <c r="F2" s="42"/>
      <c r="G2" s="46" t="s">
        <v>47</v>
      </c>
    </row>
    <row r="3" spans="1:7" ht="15" customHeight="1">
      <c r="A3" s="3"/>
      <c r="B3"/>
      <c r="C3" s="63" t="s">
        <v>17</v>
      </c>
      <c r="D3"/>
      <c r="E3"/>
      <c r="F3"/>
      <c r="G3"/>
    </row>
    <row r="4" spans="1:7" ht="18.75" customHeight="1">
      <c r="A4" s="3"/>
      <c r="B4"/>
      <c r="C4"/>
      <c r="D4"/>
      <c r="E4"/>
      <c r="F4"/>
      <c r="G4"/>
    </row>
    <row r="5" spans="1:6" ht="12.75">
      <c r="A5" s="3"/>
      <c r="B5" s="62" t="s">
        <v>49</v>
      </c>
      <c r="D5"/>
      <c r="E5" s="42"/>
      <c r="F5" s="42"/>
    </row>
    <row r="6" spans="1:7" ht="20.25" customHeight="1">
      <c r="A6" s="3"/>
      <c r="B6"/>
      <c r="C6"/>
      <c r="D6"/>
      <c r="E6"/>
      <c r="F6"/>
      <c r="G6" s="47" t="s">
        <v>50</v>
      </c>
    </row>
    <row r="7" spans="1:7" ht="12.75">
      <c r="A7" s="3"/>
      <c r="B7"/>
      <c r="C7"/>
      <c r="D7"/>
      <c r="E7"/>
      <c r="F7"/>
      <c r="G7"/>
    </row>
    <row r="8" spans="1:7" ht="12.75">
      <c r="A8" s="3"/>
      <c r="B8" s="43"/>
      <c r="C8" s="43"/>
      <c r="D8" s="43"/>
      <c r="E8" s="43"/>
      <c r="F8" s="43"/>
      <c r="G8" s="44"/>
    </row>
    <row r="9" spans="1:7" ht="12.75">
      <c r="A9" s="3"/>
      <c r="B9"/>
      <c r="C9"/>
      <c r="D9"/>
      <c r="E9"/>
      <c r="F9"/>
      <c r="G9"/>
    </row>
    <row r="10" spans="1:7" ht="3" customHeight="1">
      <c r="A10" s="3"/>
      <c r="B10"/>
      <c r="C10"/>
      <c r="D10"/>
      <c r="E10"/>
      <c r="F10"/>
      <c r="G10"/>
    </row>
    <row r="11" spans="1:7" ht="12.75">
      <c r="A11" s="3"/>
      <c r="B11"/>
      <c r="C11"/>
      <c r="D11"/>
      <c r="E11"/>
      <c r="F11"/>
      <c r="G11"/>
    </row>
    <row r="12" spans="1:7" ht="12.75">
      <c r="A12" s="3"/>
      <c r="B12" s="632" t="s">
        <v>18</v>
      </c>
      <c r="C12" s="632"/>
      <c r="D12" s="632"/>
      <c r="E12" s="632"/>
      <c r="F12" s="632"/>
      <c r="G12" s="632"/>
    </row>
    <row r="13" spans="1:7" ht="22.5" customHeight="1">
      <c r="A13" s="3"/>
      <c r="B13" s="43"/>
      <c r="C13" s="43"/>
      <c r="D13" s="43"/>
      <c r="E13" s="43"/>
      <c r="F13" s="43"/>
      <c r="G13" s="44" t="s">
        <v>19</v>
      </c>
    </row>
    <row r="14" spans="1:7" ht="53.25" customHeight="1">
      <c r="A14" s="3"/>
      <c r="B14" s="43"/>
      <c r="C14" s="43"/>
      <c r="D14" s="43"/>
      <c r="E14" s="43"/>
      <c r="F14" s="43"/>
      <c r="G14" s="44"/>
    </row>
    <row r="15" spans="1:2" ht="15.75" customHeight="1">
      <c r="A15" t="s">
        <v>20</v>
      </c>
      <c r="B15" s="45"/>
    </row>
    <row r="16" spans="1:2" ht="16.5" customHeight="1">
      <c r="A16" t="s">
        <v>21</v>
      </c>
      <c r="B16" s="45"/>
    </row>
    <row r="17" spans="1:2" ht="15" customHeight="1">
      <c r="A17" t="s">
        <v>22</v>
      </c>
      <c r="B17" s="45"/>
    </row>
    <row r="18" spans="1:2" ht="18" customHeight="1">
      <c r="A18" t="s">
        <v>23</v>
      </c>
      <c r="B18" s="45"/>
    </row>
    <row r="19" spans="1:7" ht="22.5" customHeight="1">
      <c r="A19" s="3"/>
      <c r="B19" s="43"/>
      <c r="C19" s="43"/>
      <c r="D19" s="43"/>
      <c r="E19" s="43"/>
      <c r="F19" s="43"/>
      <c r="G19" s="44"/>
    </row>
    <row r="20" spans="1:7" ht="63" customHeight="1">
      <c r="A20" s="582" t="s">
        <v>41</v>
      </c>
      <c r="B20" s="582"/>
      <c r="C20" s="582"/>
      <c r="D20" s="582"/>
      <c r="E20" s="582"/>
      <c r="F20" s="582"/>
      <c r="G20" s="582"/>
    </row>
    <row r="21" spans="1:12" ht="20.25" customHeight="1">
      <c r="A21" s="580" t="s">
        <v>30</v>
      </c>
      <c r="B21" s="580"/>
      <c r="C21" s="580"/>
      <c r="D21" s="580"/>
      <c r="E21" s="580"/>
      <c r="F21" s="580"/>
      <c r="G21" s="580"/>
      <c r="H21" s="64"/>
      <c r="I21" s="64"/>
      <c r="J21" s="64"/>
      <c r="K21" s="64"/>
      <c r="L21" s="64"/>
    </row>
    <row r="22" spans="1:7" ht="22.5" customHeight="1">
      <c r="A22" s="580" t="s">
        <v>27</v>
      </c>
      <c r="B22" s="580"/>
      <c r="C22" s="580"/>
      <c r="D22" s="580"/>
      <c r="E22" s="580"/>
      <c r="F22" s="580"/>
      <c r="G22" s="580"/>
    </row>
    <row r="23" spans="1:8" ht="12.75">
      <c r="A23" s="631"/>
      <c r="B23" s="631"/>
      <c r="C23" s="631"/>
      <c r="D23" s="631"/>
      <c r="E23" s="631"/>
      <c r="F23" s="631"/>
      <c r="G23" s="631"/>
      <c r="H23" s="33"/>
    </row>
    <row r="24" spans="1:8" ht="13.5" customHeight="1">
      <c r="A24" s="48"/>
      <c r="B24" s="48"/>
      <c r="C24" s="49"/>
      <c r="D24" s="49"/>
      <c r="E24" s="49"/>
      <c r="F24" s="49"/>
      <c r="G24" s="49"/>
      <c r="H24" s="5"/>
    </row>
    <row r="25" spans="1:8" ht="13.5" customHeight="1">
      <c r="A25" s="621" t="s">
        <v>24</v>
      </c>
      <c r="B25" s="621"/>
      <c r="C25" s="621"/>
      <c r="D25" s="621"/>
      <c r="E25" s="621"/>
      <c r="F25" s="621"/>
      <c r="G25" s="621"/>
      <c r="H25" s="5"/>
    </row>
    <row r="26" spans="1:8" ht="0.75" customHeight="1" thickBot="1">
      <c r="A26" s="48"/>
      <c r="B26" s="48"/>
      <c r="C26" s="49"/>
      <c r="D26" s="49"/>
      <c r="E26" s="49"/>
      <c r="F26" s="49"/>
      <c r="G26" s="49"/>
      <c r="H26" s="5"/>
    </row>
    <row r="27" spans="1:8" ht="16.5" customHeight="1" thickBot="1">
      <c r="A27" s="31" t="s">
        <v>0</v>
      </c>
      <c r="B27" s="21" t="s">
        <v>6</v>
      </c>
      <c r="C27" s="21" t="s">
        <v>12</v>
      </c>
      <c r="D27" s="32" t="s">
        <v>13</v>
      </c>
      <c r="E27" s="32" t="s">
        <v>14</v>
      </c>
      <c r="F27" s="32" t="s">
        <v>15</v>
      </c>
      <c r="G27" s="40" t="s">
        <v>16</v>
      </c>
      <c r="H27" s="5"/>
    </row>
    <row r="28" spans="1:8" ht="13.5" thickBot="1">
      <c r="A28" s="69" t="s">
        <v>25</v>
      </c>
      <c r="B28" s="70"/>
      <c r="C28" s="71">
        <f>D28+E28+F28+G28</f>
        <v>10197.489999999998</v>
      </c>
      <c r="D28" s="71">
        <f>SUM(D29:D46)</f>
        <v>2422.4849999999997</v>
      </c>
      <c r="E28" s="71">
        <f>SUM(E29:E46)</f>
        <v>2637.1459999999997</v>
      </c>
      <c r="F28" s="71">
        <f>SUM(F29:F46)</f>
        <v>2555.1459999999997</v>
      </c>
      <c r="G28" s="71">
        <f>SUM(G29:G46)</f>
        <v>2582.7129999999997</v>
      </c>
      <c r="H28" s="5"/>
    </row>
    <row r="29" spans="1:8" ht="12.75">
      <c r="A29" s="58" t="s">
        <v>8</v>
      </c>
      <c r="B29" s="59">
        <v>211</v>
      </c>
      <c r="C29" s="60">
        <f aca="true" t="shared" si="0" ref="C29:C46">D29+E29+F29+G29</f>
        <v>6735.84</v>
      </c>
      <c r="D29" s="60">
        <v>1683.96</v>
      </c>
      <c r="E29" s="60">
        <v>1683.96</v>
      </c>
      <c r="F29" s="60">
        <v>1683.96</v>
      </c>
      <c r="G29" s="60">
        <v>1683.96</v>
      </c>
      <c r="H29" s="5"/>
    </row>
    <row r="30" spans="1:8" ht="12.75">
      <c r="A30" s="11" t="s">
        <v>9</v>
      </c>
      <c r="B30" s="10">
        <v>213</v>
      </c>
      <c r="C30" s="36">
        <f t="shared" si="0"/>
        <v>2034.22</v>
      </c>
      <c r="D30" s="36">
        <v>508.555</v>
      </c>
      <c r="E30" s="36">
        <v>508.555</v>
      </c>
      <c r="F30" s="36">
        <v>508.555</v>
      </c>
      <c r="G30" s="36">
        <v>508.555</v>
      </c>
      <c r="H30" s="5"/>
    </row>
    <row r="31" spans="1:8" ht="12.75">
      <c r="A31" s="87" t="s">
        <v>43</v>
      </c>
      <c r="B31" s="85">
        <v>211</v>
      </c>
      <c r="C31" s="50">
        <f t="shared" si="0"/>
        <v>266.5</v>
      </c>
      <c r="D31" s="50">
        <v>0</v>
      </c>
      <c r="E31" s="50">
        <v>88.833</v>
      </c>
      <c r="F31" s="50">
        <v>88.833</v>
      </c>
      <c r="G31" s="50">
        <v>88.834</v>
      </c>
      <c r="H31" s="5"/>
    </row>
    <row r="32" spans="1:8" ht="12.75">
      <c r="A32" s="11" t="s">
        <v>44</v>
      </c>
      <c r="B32" s="10">
        <v>213</v>
      </c>
      <c r="C32" s="36">
        <f t="shared" si="0"/>
        <v>80.483</v>
      </c>
      <c r="D32" s="50">
        <v>0</v>
      </c>
      <c r="E32" s="50">
        <v>26.828</v>
      </c>
      <c r="F32" s="50">
        <v>26.828</v>
      </c>
      <c r="G32" s="50">
        <v>26.827</v>
      </c>
      <c r="H32" s="5"/>
    </row>
    <row r="33" spans="1:8" ht="12.75">
      <c r="A33" s="11" t="s">
        <v>28</v>
      </c>
      <c r="B33" s="10">
        <v>212</v>
      </c>
      <c r="C33" s="35">
        <f t="shared" si="0"/>
        <v>71</v>
      </c>
      <c r="D33" s="68">
        <v>17.75</v>
      </c>
      <c r="E33" s="68">
        <v>17.75</v>
      </c>
      <c r="F33" s="68">
        <v>17.75</v>
      </c>
      <c r="G33" s="68">
        <v>17.75</v>
      </c>
      <c r="H33" s="5"/>
    </row>
    <row r="34" spans="1:8" ht="12.75">
      <c r="A34" s="11" t="s">
        <v>10</v>
      </c>
      <c r="B34" s="85">
        <v>212</v>
      </c>
      <c r="C34" s="35">
        <f t="shared" si="0"/>
        <v>5</v>
      </c>
      <c r="D34" s="68">
        <v>0</v>
      </c>
      <c r="E34" s="68">
        <v>1</v>
      </c>
      <c r="F34" s="68">
        <v>2</v>
      </c>
      <c r="G34" s="72">
        <v>2</v>
      </c>
      <c r="H34" s="5"/>
    </row>
    <row r="35" spans="1:8" ht="12.75">
      <c r="A35" s="6" t="s">
        <v>29</v>
      </c>
      <c r="B35" s="10">
        <v>221</v>
      </c>
      <c r="C35" s="35">
        <f t="shared" si="0"/>
        <v>7</v>
      </c>
      <c r="D35" s="68">
        <v>0</v>
      </c>
      <c r="E35" s="68">
        <v>2</v>
      </c>
      <c r="F35" s="68">
        <v>2</v>
      </c>
      <c r="G35" s="72">
        <v>3</v>
      </c>
      <c r="H35" s="5"/>
    </row>
    <row r="36" spans="1:8" ht="12.75">
      <c r="A36" s="6" t="s">
        <v>39</v>
      </c>
      <c r="B36" s="10">
        <v>223</v>
      </c>
      <c r="C36" s="35">
        <f t="shared" si="0"/>
        <v>81</v>
      </c>
      <c r="D36" s="68">
        <v>10</v>
      </c>
      <c r="E36" s="68">
        <v>20</v>
      </c>
      <c r="F36" s="68">
        <v>20</v>
      </c>
      <c r="G36" s="72">
        <v>31</v>
      </c>
      <c r="H36" s="5"/>
    </row>
    <row r="37" spans="1:8" ht="12.75">
      <c r="A37" s="6" t="s">
        <v>46</v>
      </c>
      <c r="B37" s="10">
        <v>225</v>
      </c>
      <c r="C37" s="35">
        <f t="shared" si="0"/>
        <v>83</v>
      </c>
      <c r="D37" s="68">
        <v>0</v>
      </c>
      <c r="E37" s="68">
        <v>83</v>
      </c>
      <c r="F37" s="68">
        <v>0</v>
      </c>
      <c r="G37" s="72">
        <v>0</v>
      </c>
      <c r="H37" s="5"/>
    </row>
    <row r="38" spans="1:8" ht="12.75">
      <c r="A38" s="6" t="s">
        <v>11</v>
      </c>
      <c r="B38" s="10">
        <v>226</v>
      </c>
      <c r="C38" s="35">
        <f t="shared" si="0"/>
        <v>10</v>
      </c>
      <c r="D38" s="35">
        <v>0</v>
      </c>
      <c r="E38" s="35">
        <v>3</v>
      </c>
      <c r="F38" s="35">
        <v>3</v>
      </c>
      <c r="G38" s="79">
        <v>4</v>
      </c>
      <c r="H38" s="5"/>
    </row>
    <row r="39" spans="1:8" ht="12.75">
      <c r="A39" s="6" t="s">
        <v>31</v>
      </c>
      <c r="B39" s="85">
        <v>262</v>
      </c>
      <c r="C39" s="35">
        <f t="shared" si="0"/>
        <v>18</v>
      </c>
      <c r="D39" s="35">
        <v>4.5</v>
      </c>
      <c r="E39" s="35">
        <v>4.5</v>
      </c>
      <c r="F39" s="35">
        <v>4.5</v>
      </c>
      <c r="G39" s="79">
        <v>4.5</v>
      </c>
      <c r="H39" s="5"/>
    </row>
    <row r="40" spans="1:8" ht="12.75">
      <c r="A40" s="77" t="s">
        <v>42</v>
      </c>
      <c r="B40" s="85">
        <v>290</v>
      </c>
      <c r="C40" s="35">
        <f t="shared" si="0"/>
        <v>0.1</v>
      </c>
      <c r="D40" s="35">
        <v>0</v>
      </c>
      <c r="E40" s="35">
        <v>0</v>
      </c>
      <c r="F40" s="35">
        <v>0</v>
      </c>
      <c r="G40" s="79">
        <v>0.1</v>
      </c>
      <c r="H40" s="5"/>
    </row>
    <row r="41" spans="1:8" ht="12.75">
      <c r="A41" s="77" t="s">
        <v>45</v>
      </c>
      <c r="B41" s="85">
        <v>290</v>
      </c>
      <c r="C41" s="35">
        <f t="shared" si="0"/>
        <v>13.467</v>
      </c>
      <c r="D41" s="35">
        <v>0</v>
      </c>
      <c r="E41" s="35">
        <v>0</v>
      </c>
      <c r="F41" s="35">
        <v>0</v>
      </c>
      <c r="G41" s="79">
        <v>13.467</v>
      </c>
      <c r="H41" s="5"/>
    </row>
    <row r="42" spans="1:8" ht="12.75">
      <c r="A42" s="75" t="s">
        <v>32</v>
      </c>
      <c r="B42" s="10">
        <v>340</v>
      </c>
      <c r="C42" s="35">
        <f t="shared" si="0"/>
        <v>245</v>
      </c>
      <c r="D42" s="35">
        <v>61</v>
      </c>
      <c r="E42" s="35">
        <v>61</v>
      </c>
      <c r="F42" s="35">
        <v>61</v>
      </c>
      <c r="G42" s="79">
        <v>62</v>
      </c>
      <c r="H42" s="5"/>
    </row>
    <row r="43" spans="1:7" s="5" customFormat="1" ht="12" customHeight="1">
      <c r="A43" s="80" t="s">
        <v>33</v>
      </c>
      <c r="B43" s="10">
        <v>340</v>
      </c>
      <c r="C43" s="35">
        <f t="shared" si="0"/>
        <v>50</v>
      </c>
      <c r="D43" s="35">
        <v>12.5</v>
      </c>
      <c r="E43" s="35">
        <v>12.5</v>
      </c>
      <c r="F43" s="35">
        <v>12.5</v>
      </c>
      <c r="G43" s="35">
        <v>12.5</v>
      </c>
    </row>
    <row r="44" spans="1:7" s="38" customFormat="1" ht="12.75">
      <c r="A44" s="80" t="s">
        <v>34</v>
      </c>
      <c r="B44" s="12">
        <v>340</v>
      </c>
      <c r="C44" s="35">
        <f t="shared" si="0"/>
        <v>50</v>
      </c>
      <c r="D44" s="35">
        <v>12.5</v>
      </c>
      <c r="E44" s="35">
        <v>12.5</v>
      </c>
      <c r="F44" s="35">
        <v>12.5</v>
      </c>
      <c r="G44" s="35">
        <v>12.5</v>
      </c>
    </row>
    <row r="45" spans="1:7" s="5" customFormat="1" ht="12.75">
      <c r="A45" s="81" t="s">
        <v>35</v>
      </c>
      <c r="B45" s="12">
        <v>340</v>
      </c>
      <c r="C45" s="35">
        <f t="shared" si="0"/>
        <v>140</v>
      </c>
      <c r="D45" s="35">
        <v>35</v>
      </c>
      <c r="E45" s="35">
        <v>35</v>
      </c>
      <c r="F45" s="35">
        <v>35</v>
      </c>
      <c r="G45" s="35">
        <v>35</v>
      </c>
    </row>
    <row r="46" spans="1:7" s="5" customFormat="1" ht="13.5" thickBot="1">
      <c r="A46" s="74" t="s">
        <v>36</v>
      </c>
      <c r="B46" s="61">
        <v>340</v>
      </c>
      <c r="C46" s="86">
        <f t="shared" si="0"/>
        <v>306.88</v>
      </c>
      <c r="D46" s="73">
        <v>76.72</v>
      </c>
      <c r="E46" s="73">
        <v>76.72</v>
      </c>
      <c r="F46" s="73">
        <v>76.72</v>
      </c>
      <c r="G46" s="73">
        <v>76.72</v>
      </c>
    </row>
    <row r="47" spans="1:5" s="5" customFormat="1" ht="12.75">
      <c r="A47" s="1"/>
      <c r="B47" s="2"/>
      <c r="C47" s="1"/>
      <c r="D47" s="1"/>
      <c r="E47" s="1"/>
    </row>
    <row r="48" spans="1:5" s="5" customFormat="1" ht="12.75">
      <c r="A48" s="1"/>
      <c r="B48" s="2"/>
      <c r="C48" s="1"/>
      <c r="D48" s="1"/>
      <c r="E48" s="1"/>
    </row>
    <row r="49" spans="1:5" s="5" customFormat="1" ht="12.75">
      <c r="A49" s="38" t="s">
        <v>37</v>
      </c>
      <c r="B49" s="2"/>
      <c r="C49" s="1"/>
      <c r="D49" s="38" t="s">
        <v>38</v>
      </c>
      <c r="E49" s="1"/>
    </row>
    <row r="50" spans="1:5" s="5" customFormat="1" ht="12.75">
      <c r="A50" s="1"/>
      <c r="B50" s="2"/>
      <c r="C50" s="1"/>
      <c r="D50" s="1"/>
      <c r="E50" s="1"/>
    </row>
    <row r="51" spans="1:5" s="5" customFormat="1" ht="12.75">
      <c r="A51" s="1"/>
      <c r="B51" s="2"/>
      <c r="C51" s="1"/>
      <c r="D51" s="1"/>
      <c r="E51" s="1"/>
    </row>
    <row r="52" spans="1:5" s="5" customFormat="1" ht="12.75">
      <c r="A52" s="1"/>
      <c r="B52" s="2"/>
      <c r="C52" s="1"/>
      <c r="D52" s="1"/>
      <c r="E52" s="1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  <row r="113" spans="1:5" s="5" customFormat="1" ht="12.75">
      <c r="A113" s="1"/>
      <c r="B113" s="2"/>
      <c r="C113" s="1"/>
      <c r="D113" s="1"/>
      <c r="E113" s="1"/>
    </row>
    <row r="114" spans="1:5" s="5" customFormat="1" ht="12.75">
      <c r="A114" s="1"/>
      <c r="B114" s="2"/>
      <c r="C114" s="1"/>
      <c r="D114" s="1"/>
      <c r="E114" s="1"/>
    </row>
  </sheetData>
  <sheetProtection/>
  <mergeCells count="6">
    <mergeCell ref="A23:G23"/>
    <mergeCell ref="A25:G25"/>
    <mergeCell ref="B12:G12"/>
    <mergeCell ref="A20:G20"/>
    <mergeCell ref="A21:G21"/>
    <mergeCell ref="A22:G2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98"/>
  <sheetViews>
    <sheetView zoomScale="150" zoomScaleNormal="150" zoomScalePageLayoutView="0" workbookViewId="0" topLeftCell="A1">
      <selection activeCell="A2" sqref="A2:L2"/>
    </sheetView>
  </sheetViews>
  <sheetFormatPr defaultColWidth="9.00390625" defaultRowHeight="12.75"/>
  <cols>
    <col min="1" max="1" width="29.75390625" style="1" customWidth="1"/>
    <col min="2" max="2" width="3.75390625" style="2" customWidth="1"/>
    <col min="3" max="3" width="3.25390625" style="2" bestFit="1" customWidth="1"/>
    <col min="4" max="4" width="2.75390625" style="2" customWidth="1"/>
    <col min="5" max="5" width="7.625" style="2" bestFit="1" customWidth="1"/>
    <col min="6" max="6" width="4.125" style="2" bestFit="1" customWidth="1"/>
    <col min="7" max="7" width="4.125" style="2" customWidth="1"/>
    <col min="8" max="8" width="9.375" style="1" customWidth="1"/>
    <col min="9" max="9" width="8.875" style="1" customWidth="1"/>
    <col min="10" max="10" width="10.375" style="1" bestFit="1" customWidth="1"/>
    <col min="11" max="11" width="10.25390625" style="3" bestFit="1" customWidth="1"/>
    <col min="12" max="12" width="8.375" style="3" bestFit="1" customWidth="1"/>
    <col min="13" max="16384" width="9.125" style="3" customWidth="1"/>
  </cols>
  <sheetData>
    <row r="2" spans="1:12" ht="18.75">
      <c r="A2" s="582" t="s">
        <v>40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27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ht="12.75">
      <c r="J5" s="4"/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25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SUM(H9:H26)</f>
        <v>10197.49</v>
      </c>
      <c r="I8" s="37">
        <f>SUM(I9:I26)</f>
        <v>2422.4849999999997</v>
      </c>
      <c r="J8" s="37">
        <f>SUM(J9:J26)</f>
        <v>2637.1459999999997</v>
      </c>
      <c r="K8" s="37">
        <f>SUM(K9:K26)</f>
        <v>2555.1459999999997</v>
      </c>
      <c r="L8" s="37">
        <f>SUM(L9:L26)</f>
        <v>2582.7129999999997</v>
      </c>
      <c r="M8" s="5"/>
    </row>
    <row r="9" spans="1:13" ht="12.75">
      <c r="A9" s="58" t="s">
        <v>8</v>
      </c>
      <c r="B9" s="65" t="s">
        <v>7</v>
      </c>
      <c r="C9" s="66">
        <v>7</v>
      </c>
      <c r="D9" s="66">
        <v>2</v>
      </c>
      <c r="E9" s="67">
        <v>4219900</v>
      </c>
      <c r="F9" s="59">
        <v>1</v>
      </c>
      <c r="G9" s="59">
        <v>211</v>
      </c>
      <c r="H9" s="60">
        <f aca="true" t="shared" si="0" ref="H9:H26">I9+J9+K9+L9</f>
        <v>6735.84</v>
      </c>
      <c r="I9" s="60">
        <v>1683.96</v>
      </c>
      <c r="J9" s="60">
        <v>1683.96</v>
      </c>
      <c r="K9" s="60">
        <v>1683.96</v>
      </c>
      <c r="L9" s="60">
        <v>1683.96</v>
      </c>
      <c r="M9" s="5"/>
    </row>
    <row r="10" spans="1:13" ht="12.75">
      <c r="A10" s="11" t="s">
        <v>9</v>
      </c>
      <c r="B10" s="7" t="s">
        <v>7</v>
      </c>
      <c r="C10" s="8">
        <v>7</v>
      </c>
      <c r="D10" s="8">
        <v>2</v>
      </c>
      <c r="E10" s="9">
        <v>4219900</v>
      </c>
      <c r="F10" s="10">
        <v>1</v>
      </c>
      <c r="G10" s="10">
        <v>213</v>
      </c>
      <c r="H10" s="36">
        <f t="shared" si="0"/>
        <v>2034.22</v>
      </c>
      <c r="I10" s="36">
        <v>508.555</v>
      </c>
      <c r="J10" s="36">
        <v>508.555</v>
      </c>
      <c r="K10" s="36">
        <v>508.555</v>
      </c>
      <c r="L10" s="36">
        <v>508.555</v>
      </c>
      <c r="M10" s="5"/>
    </row>
    <row r="11" spans="1:13" ht="12.75">
      <c r="A11" s="87" t="s">
        <v>43</v>
      </c>
      <c r="B11" s="82" t="s">
        <v>7</v>
      </c>
      <c r="C11" s="83">
        <v>7</v>
      </c>
      <c r="D11" s="83">
        <v>2</v>
      </c>
      <c r="E11" s="84">
        <v>5200900</v>
      </c>
      <c r="F11" s="85">
        <v>1</v>
      </c>
      <c r="G11" s="85">
        <v>211</v>
      </c>
      <c r="H11" s="50">
        <f>I11+J11+K11+L11</f>
        <v>266.5</v>
      </c>
      <c r="I11" s="50">
        <v>0</v>
      </c>
      <c r="J11" s="50">
        <v>88.833</v>
      </c>
      <c r="K11" s="50">
        <v>88.833</v>
      </c>
      <c r="L11" s="50">
        <v>88.834</v>
      </c>
      <c r="M11" s="5"/>
    </row>
    <row r="12" spans="1:13" ht="12.75">
      <c r="A12" s="11" t="s">
        <v>44</v>
      </c>
      <c r="B12" s="7" t="s">
        <v>7</v>
      </c>
      <c r="C12" s="8">
        <v>7</v>
      </c>
      <c r="D12" s="8">
        <v>2</v>
      </c>
      <c r="E12" s="9">
        <v>5200900</v>
      </c>
      <c r="F12" s="10">
        <v>1</v>
      </c>
      <c r="G12" s="10">
        <v>213</v>
      </c>
      <c r="H12" s="36">
        <f>I12+J12+K12+L12</f>
        <v>80.483</v>
      </c>
      <c r="I12" s="50">
        <v>0</v>
      </c>
      <c r="J12" s="50">
        <v>26.828</v>
      </c>
      <c r="K12" s="50">
        <v>26.828</v>
      </c>
      <c r="L12" s="50">
        <v>26.827</v>
      </c>
      <c r="M12" s="5"/>
    </row>
    <row r="13" spans="1:13" ht="12.75">
      <c r="A13" s="11" t="s">
        <v>28</v>
      </c>
      <c r="B13" s="7" t="s">
        <v>7</v>
      </c>
      <c r="C13" s="8">
        <v>7</v>
      </c>
      <c r="D13" s="8">
        <v>2</v>
      </c>
      <c r="E13" s="9">
        <v>4219900</v>
      </c>
      <c r="F13" s="10">
        <v>1</v>
      </c>
      <c r="G13" s="10">
        <v>212</v>
      </c>
      <c r="H13" s="35">
        <f t="shared" si="0"/>
        <v>71</v>
      </c>
      <c r="I13" s="68">
        <v>17.75</v>
      </c>
      <c r="J13" s="68">
        <v>17.75</v>
      </c>
      <c r="K13" s="68">
        <v>17.75</v>
      </c>
      <c r="L13" s="68">
        <v>17.75</v>
      </c>
      <c r="M13" s="5"/>
    </row>
    <row r="14" spans="1:13" ht="12.75">
      <c r="A14" s="11" t="s">
        <v>10</v>
      </c>
      <c r="B14" s="82" t="s">
        <v>7</v>
      </c>
      <c r="C14" s="83">
        <v>7</v>
      </c>
      <c r="D14" s="83">
        <v>2</v>
      </c>
      <c r="E14" s="84">
        <v>4219900</v>
      </c>
      <c r="F14" s="85">
        <v>1</v>
      </c>
      <c r="G14" s="85">
        <v>212</v>
      </c>
      <c r="H14" s="35">
        <f t="shared" si="0"/>
        <v>5</v>
      </c>
      <c r="I14" s="68">
        <v>0</v>
      </c>
      <c r="J14" s="68">
        <v>1</v>
      </c>
      <c r="K14" s="68">
        <v>2</v>
      </c>
      <c r="L14" s="72">
        <v>2</v>
      </c>
      <c r="M14" s="5"/>
    </row>
    <row r="15" spans="1:13" ht="12.75">
      <c r="A15" s="6" t="s">
        <v>29</v>
      </c>
      <c r="B15" s="7" t="s">
        <v>7</v>
      </c>
      <c r="C15" s="8">
        <v>7</v>
      </c>
      <c r="D15" s="8">
        <v>2</v>
      </c>
      <c r="E15" s="9">
        <v>4219900</v>
      </c>
      <c r="F15" s="10">
        <v>1</v>
      </c>
      <c r="G15" s="10">
        <v>221</v>
      </c>
      <c r="H15" s="35">
        <f t="shared" si="0"/>
        <v>7</v>
      </c>
      <c r="I15" s="68">
        <v>0</v>
      </c>
      <c r="J15" s="68">
        <v>2</v>
      </c>
      <c r="K15" s="68">
        <v>2</v>
      </c>
      <c r="L15" s="72">
        <v>3</v>
      </c>
      <c r="M15" s="5"/>
    </row>
    <row r="16" spans="1:13" ht="12.75">
      <c r="A16" s="6" t="s">
        <v>39</v>
      </c>
      <c r="B16" s="7" t="s">
        <v>7</v>
      </c>
      <c r="C16" s="8">
        <v>7</v>
      </c>
      <c r="D16" s="8">
        <v>2</v>
      </c>
      <c r="E16" s="9">
        <v>4219900</v>
      </c>
      <c r="F16" s="10">
        <v>1</v>
      </c>
      <c r="G16" s="10">
        <v>223</v>
      </c>
      <c r="H16" s="35">
        <f t="shared" si="0"/>
        <v>81</v>
      </c>
      <c r="I16" s="68">
        <v>10</v>
      </c>
      <c r="J16" s="68">
        <v>20</v>
      </c>
      <c r="K16" s="68">
        <v>20</v>
      </c>
      <c r="L16" s="72">
        <v>31</v>
      </c>
      <c r="M16" s="5"/>
    </row>
    <row r="17" spans="1:13" ht="12.75">
      <c r="A17" s="6" t="s">
        <v>46</v>
      </c>
      <c r="B17" s="7" t="s">
        <v>7</v>
      </c>
      <c r="C17" s="8">
        <v>7</v>
      </c>
      <c r="D17" s="8">
        <v>2</v>
      </c>
      <c r="E17" s="9">
        <v>4219900</v>
      </c>
      <c r="F17" s="10">
        <v>1</v>
      </c>
      <c r="G17" s="10">
        <v>225</v>
      </c>
      <c r="H17" s="35">
        <f>I17+J17+K17+L17</f>
        <v>83</v>
      </c>
      <c r="I17" s="68">
        <v>0</v>
      </c>
      <c r="J17" s="68">
        <v>83</v>
      </c>
      <c r="K17" s="68">
        <v>0</v>
      </c>
      <c r="L17" s="72">
        <v>0</v>
      </c>
      <c r="M17" s="5"/>
    </row>
    <row r="18" spans="1:13" ht="12.75">
      <c r="A18" s="6" t="s">
        <v>11</v>
      </c>
      <c r="B18" s="7" t="s">
        <v>7</v>
      </c>
      <c r="C18" s="8">
        <v>7</v>
      </c>
      <c r="D18" s="8">
        <v>2</v>
      </c>
      <c r="E18" s="9">
        <v>4219900</v>
      </c>
      <c r="F18" s="10">
        <v>1</v>
      </c>
      <c r="G18" s="10">
        <v>226</v>
      </c>
      <c r="H18" s="35">
        <f t="shared" si="0"/>
        <v>10</v>
      </c>
      <c r="I18" s="35">
        <v>0</v>
      </c>
      <c r="J18" s="35">
        <v>3</v>
      </c>
      <c r="K18" s="35">
        <v>3</v>
      </c>
      <c r="L18" s="79">
        <v>4</v>
      </c>
      <c r="M18" s="5"/>
    </row>
    <row r="19" spans="1:13" ht="12.75">
      <c r="A19" s="6" t="s">
        <v>31</v>
      </c>
      <c r="B19" s="82" t="s">
        <v>7</v>
      </c>
      <c r="C19" s="83">
        <v>7</v>
      </c>
      <c r="D19" s="83">
        <v>2</v>
      </c>
      <c r="E19" s="84">
        <v>4219900</v>
      </c>
      <c r="F19" s="85">
        <v>1</v>
      </c>
      <c r="G19" s="85">
        <v>262</v>
      </c>
      <c r="H19" s="35">
        <f t="shared" si="0"/>
        <v>18</v>
      </c>
      <c r="I19" s="35">
        <v>4.5</v>
      </c>
      <c r="J19" s="35">
        <v>4.5</v>
      </c>
      <c r="K19" s="35">
        <v>4.5</v>
      </c>
      <c r="L19" s="79">
        <v>4.5</v>
      </c>
      <c r="M19" s="5"/>
    </row>
    <row r="20" spans="1:13" ht="12.75">
      <c r="A20" s="77" t="s">
        <v>42</v>
      </c>
      <c r="B20" s="82" t="s">
        <v>7</v>
      </c>
      <c r="C20" s="83">
        <v>7</v>
      </c>
      <c r="D20" s="83">
        <v>2</v>
      </c>
      <c r="E20" s="84">
        <v>4219900</v>
      </c>
      <c r="F20" s="85">
        <v>1</v>
      </c>
      <c r="G20" s="85">
        <v>290</v>
      </c>
      <c r="H20" s="35">
        <f>I20+J20+K20+L20</f>
        <v>0.1</v>
      </c>
      <c r="I20" s="35">
        <v>0</v>
      </c>
      <c r="J20" s="35">
        <v>0</v>
      </c>
      <c r="K20" s="35">
        <v>0</v>
      </c>
      <c r="L20" s="79">
        <v>0.1</v>
      </c>
      <c r="M20" s="5"/>
    </row>
    <row r="21" spans="1:13" ht="12.75">
      <c r="A21" s="77" t="s">
        <v>45</v>
      </c>
      <c r="B21" s="82" t="s">
        <v>7</v>
      </c>
      <c r="C21" s="83">
        <v>7</v>
      </c>
      <c r="D21" s="83">
        <v>2</v>
      </c>
      <c r="E21" s="84">
        <v>4219900</v>
      </c>
      <c r="F21" s="85">
        <v>1</v>
      </c>
      <c r="G21" s="85">
        <v>290</v>
      </c>
      <c r="H21" s="35">
        <f>I21+J21+K21+L21</f>
        <v>13.467</v>
      </c>
      <c r="I21" s="35">
        <v>0</v>
      </c>
      <c r="J21" s="35">
        <v>0</v>
      </c>
      <c r="K21" s="35">
        <v>0</v>
      </c>
      <c r="L21" s="79">
        <v>13.467</v>
      </c>
      <c r="M21" s="5"/>
    </row>
    <row r="22" spans="1:13" ht="12.75">
      <c r="A22" s="75" t="s">
        <v>32</v>
      </c>
      <c r="B22" s="7" t="s">
        <v>7</v>
      </c>
      <c r="C22" s="8">
        <v>7</v>
      </c>
      <c r="D22" s="8">
        <v>2</v>
      </c>
      <c r="E22" s="9">
        <v>4219900</v>
      </c>
      <c r="F22" s="10">
        <v>1</v>
      </c>
      <c r="G22" s="10">
        <v>340</v>
      </c>
      <c r="H22" s="35">
        <f t="shared" si="0"/>
        <v>245</v>
      </c>
      <c r="I22" s="35">
        <v>61</v>
      </c>
      <c r="J22" s="35">
        <v>61</v>
      </c>
      <c r="K22" s="35">
        <v>61</v>
      </c>
      <c r="L22" s="79">
        <v>62</v>
      </c>
      <c r="M22" s="5"/>
    </row>
    <row r="23" spans="1:13" ht="12.75">
      <c r="A23" s="80" t="s">
        <v>33</v>
      </c>
      <c r="B23" s="7" t="s">
        <v>7</v>
      </c>
      <c r="C23" s="8">
        <v>7</v>
      </c>
      <c r="D23" s="8">
        <v>2</v>
      </c>
      <c r="E23" s="9">
        <v>4219900</v>
      </c>
      <c r="F23" s="10">
        <v>1</v>
      </c>
      <c r="G23" s="10">
        <v>340</v>
      </c>
      <c r="H23" s="35">
        <f t="shared" si="0"/>
        <v>50</v>
      </c>
      <c r="I23" s="35">
        <v>12.5</v>
      </c>
      <c r="J23" s="35">
        <v>12.5</v>
      </c>
      <c r="K23" s="35">
        <v>12.5</v>
      </c>
      <c r="L23" s="35">
        <v>12.5</v>
      </c>
      <c r="M23" s="5"/>
    </row>
    <row r="24" spans="1:13" ht="12.75">
      <c r="A24" s="80" t="s">
        <v>34</v>
      </c>
      <c r="B24" s="7" t="s">
        <v>7</v>
      </c>
      <c r="C24" s="8">
        <v>7</v>
      </c>
      <c r="D24" s="8">
        <v>2</v>
      </c>
      <c r="E24" s="9">
        <v>4219900</v>
      </c>
      <c r="F24" s="10">
        <v>1</v>
      </c>
      <c r="G24" s="12">
        <v>340</v>
      </c>
      <c r="H24" s="35">
        <f t="shared" si="0"/>
        <v>50</v>
      </c>
      <c r="I24" s="35">
        <v>12.5</v>
      </c>
      <c r="J24" s="35">
        <v>12.5</v>
      </c>
      <c r="K24" s="35">
        <v>12.5</v>
      </c>
      <c r="L24" s="35">
        <v>12.5</v>
      </c>
      <c r="M24" s="5"/>
    </row>
    <row r="25" spans="1:13" ht="12.75">
      <c r="A25" s="81" t="s">
        <v>35</v>
      </c>
      <c r="B25" s="7" t="s">
        <v>7</v>
      </c>
      <c r="C25" s="8">
        <v>7</v>
      </c>
      <c r="D25" s="8">
        <v>2</v>
      </c>
      <c r="E25" s="9">
        <v>4219900</v>
      </c>
      <c r="F25" s="10">
        <v>1</v>
      </c>
      <c r="G25" s="12">
        <v>340</v>
      </c>
      <c r="H25" s="35">
        <f t="shared" si="0"/>
        <v>140</v>
      </c>
      <c r="I25" s="35">
        <v>35</v>
      </c>
      <c r="J25" s="35">
        <v>35</v>
      </c>
      <c r="K25" s="35">
        <v>35</v>
      </c>
      <c r="L25" s="35">
        <v>35</v>
      </c>
      <c r="M25" s="5"/>
    </row>
    <row r="26" spans="1:13" ht="13.5" thickBot="1">
      <c r="A26" s="74" t="s">
        <v>36</v>
      </c>
      <c r="B26" s="17" t="s">
        <v>7</v>
      </c>
      <c r="C26" s="18">
        <v>7</v>
      </c>
      <c r="D26" s="18">
        <v>2</v>
      </c>
      <c r="E26" s="19">
        <v>4361200</v>
      </c>
      <c r="F26" s="20">
        <v>1</v>
      </c>
      <c r="G26" s="61">
        <v>340</v>
      </c>
      <c r="H26" s="86">
        <f t="shared" si="0"/>
        <v>306.88</v>
      </c>
      <c r="I26" s="73">
        <v>76.72</v>
      </c>
      <c r="J26" s="73">
        <v>76.72</v>
      </c>
      <c r="K26" s="73">
        <v>76.72</v>
      </c>
      <c r="L26" s="73">
        <v>76.72</v>
      </c>
      <c r="M26" s="5"/>
    </row>
    <row r="27" spans="1:10" s="5" customFormat="1" ht="24" customHeight="1">
      <c r="A27" s="1"/>
      <c r="B27" s="2"/>
      <c r="C27" s="2"/>
      <c r="D27" s="2"/>
      <c r="E27" s="2"/>
      <c r="F27" s="2"/>
      <c r="G27" s="2"/>
      <c r="H27" s="1"/>
      <c r="I27" s="1"/>
      <c r="J27" s="1"/>
    </row>
    <row r="28" spans="1:7" s="38" customFormat="1" ht="12.75">
      <c r="A28" s="38" t="s">
        <v>37</v>
      </c>
      <c r="B28" s="39"/>
      <c r="C28" s="39"/>
      <c r="E28" s="39"/>
      <c r="F28" s="39"/>
      <c r="G28" s="38" t="s">
        <v>38</v>
      </c>
    </row>
    <row r="29" spans="1:10" s="5" customFormat="1" ht="12.75">
      <c r="A29" s="1"/>
      <c r="B29" s="2"/>
      <c r="C29" s="2"/>
      <c r="D29" s="2"/>
      <c r="E29" s="2"/>
      <c r="F29" s="2"/>
      <c r="G29" s="2"/>
      <c r="H29" s="1"/>
      <c r="I29" s="1"/>
      <c r="J29" s="1"/>
    </row>
    <row r="30" spans="1:10" s="5" customFormat="1" ht="12.75">
      <c r="A30" s="1"/>
      <c r="B30" s="2"/>
      <c r="C30" s="2"/>
      <c r="D30" s="2"/>
      <c r="E30" s="2"/>
      <c r="F30" s="2"/>
      <c r="G30" s="2"/>
      <c r="H30" s="1"/>
      <c r="I30" s="1"/>
      <c r="J30" s="1"/>
    </row>
    <row r="31" spans="1:10" s="5" customFormat="1" ht="12.75">
      <c r="A31" s="1"/>
      <c r="B31" s="2"/>
      <c r="C31" s="2"/>
      <c r="D31" s="2"/>
      <c r="E31" s="2"/>
      <c r="F31" s="2"/>
      <c r="G31" s="2"/>
      <c r="H31" s="1"/>
      <c r="I31" s="1"/>
      <c r="J31" s="1"/>
    </row>
    <row r="32" spans="1:10" s="5" customFormat="1" ht="12.75">
      <c r="A32" s="1"/>
      <c r="B32" s="2"/>
      <c r="C32" s="2"/>
      <c r="D32" s="2"/>
      <c r="E32" s="2"/>
      <c r="F32" s="2"/>
      <c r="G32" s="2"/>
      <c r="H32" s="1"/>
      <c r="I32" s="1"/>
      <c r="J32" s="1"/>
    </row>
    <row r="33" spans="1:10" s="5" customFormat="1" ht="12.75">
      <c r="A33" s="1"/>
      <c r="B33" s="2"/>
      <c r="C33" s="2"/>
      <c r="D33" s="2"/>
      <c r="E33" s="2"/>
      <c r="F33" s="2"/>
      <c r="G33" s="2"/>
      <c r="H33" s="1"/>
      <c r="I33" s="1"/>
      <c r="J33" s="1"/>
    </row>
    <row r="34" spans="1:10" s="5" customFormat="1" ht="12.75">
      <c r="A34" s="1"/>
      <c r="B34" s="2"/>
      <c r="C34" s="2"/>
      <c r="D34" s="2"/>
      <c r="E34" s="2"/>
      <c r="F34" s="2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2"/>
      <c r="G35" s="2"/>
      <c r="H35" s="1"/>
      <c r="I35" s="1"/>
      <c r="J35" s="1"/>
    </row>
    <row r="36" spans="1:10" s="5" customFormat="1" ht="12.75">
      <c r="A36" s="1"/>
      <c r="B36" s="2"/>
      <c r="C36" s="2"/>
      <c r="D36" s="2"/>
      <c r="E36" s="2"/>
      <c r="F36" s="2"/>
      <c r="G36" s="2"/>
      <c r="H36" s="1"/>
      <c r="I36" s="1"/>
      <c r="J36" s="1"/>
    </row>
    <row r="37" spans="1:10" s="5" customFormat="1" ht="12.75">
      <c r="A37" s="1"/>
      <c r="B37" s="2"/>
      <c r="C37" s="2"/>
      <c r="D37" s="2"/>
      <c r="E37" s="2"/>
      <c r="F37" s="2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2"/>
      <c r="G38" s="2"/>
      <c r="H38" s="1"/>
      <c r="I38" s="1"/>
      <c r="J38" s="1"/>
    </row>
    <row r="39" spans="1:10" s="5" customFormat="1" ht="12.75">
      <c r="A39" s="1"/>
      <c r="B39" s="2"/>
      <c r="C39" s="2"/>
      <c r="D39" s="2"/>
      <c r="E39" s="2"/>
      <c r="F39" s="2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2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2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2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2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2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2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2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2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2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2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2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2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2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2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2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2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2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2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2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2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2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2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2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2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2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2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2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2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2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2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2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2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2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2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2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2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2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2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2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2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2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2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2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2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2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2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2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2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2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2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2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2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2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2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2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2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2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2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2"/>
      <c r="G98" s="2"/>
      <c r="H98" s="1"/>
      <c r="I98" s="1"/>
      <c r="J98" s="1"/>
    </row>
  </sheetData>
  <sheetProtection/>
  <mergeCells count="3">
    <mergeCell ref="A2:L2"/>
    <mergeCell ref="A3:L3"/>
    <mergeCell ref="A4:L4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22"/>
  <sheetViews>
    <sheetView zoomScale="150" zoomScaleNormal="150" zoomScalePageLayoutView="0" workbookViewId="0" topLeftCell="A19">
      <selection activeCell="C33" sqref="C33"/>
    </sheetView>
  </sheetViews>
  <sheetFormatPr defaultColWidth="9.00390625" defaultRowHeight="12.75"/>
  <cols>
    <col min="1" max="1" width="37.375" style="1" customWidth="1"/>
    <col min="2" max="2" width="7.00390625" style="2" customWidth="1"/>
    <col min="3" max="3" width="11.875" style="1" customWidth="1"/>
    <col min="4" max="4" width="9.375" style="1" bestFit="1" customWidth="1"/>
    <col min="5" max="5" width="10.375" style="1" bestFit="1" customWidth="1"/>
    <col min="6" max="6" width="10.25390625" style="3" bestFit="1" customWidth="1"/>
    <col min="7" max="7" width="9.25390625" style="3" bestFit="1" customWidth="1"/>
    <col min="8" max="16384" width="9.125" style="3" customWidth="1"/>
  </cols>
  <sheetData>
    <row r="1" spans="1:7" ht="86.25" customHeight="1">
      <c r="A1" s="3"/>
      <c r="B1"/>
      <c r="C1"/>
      <c r="D1"/>
      <c r="E1"/>
      <c r="F1"/>
      <c r="G1" s="41" t="s">
        <v>61</v>
      </c>
    </row>
    <row r="2" spans="1:7" ht="24.75" customHeight="1">
      <c r="A2" s="3"/>
      <c r="B2" s="42"/>
      <c r="C2" s="42"/>
      <c r="D2" s="89" t="s">
        <v>62</v>
      </c>
      <c r="E2" s="42" t="s">
        <v>56</v>
      </c>
      <c r="F2" s="42"/>
      <c r="G2" s="46"/>
    </row>
    <row r="3" spans="1:7" ht="15" customHeight="1">
      <c r="A3" s="3"/>
      <c r="B3"/>
      <c r="C3" s="63" t="s">
        <v>17</v>
      </c>
      <c r="D3"/>
      <c r="E3"/>
      <c r="F3"/>
      <c r="G3"/>
    </row>
    <row r="4" spans="1:7" ht="18.75" customHeight="1">
      <c r="A4" s="3"/>
      <c r="B4"/>
      <c r="C4"/>
      <c r="D4"/>
      <c r="E4"/>
      <c r="F4"/>
      <c r="G4"/>
    </row>
    <row r="5" spans="1:6" ht="12.75">
      <c r="A5" s="3"/>
      <c r="B5" s="62" t="s">
        <v>57</v>
      </c>
      <c r="D5"/>
      <c r="E5" s="42"/>
      <c r="F5" s="42"/>
    </row>
    <row r="6" spans="1:7" ht="20.25" customHeight="1">
      <c r="A6" s="3"/>
      <c r="B6"/>
      <c r="C6"/>
      <c r="D6"/>
      <c r="E6"/>
      <c r="F6"/>
      <c r="G6" s="47" t="s">
        <v>58</v>
      </c>
    </row>
    <row r="7" spans="1:7" ht="12.75">
      <c r="A7" s="3"/>
      <c r="B7"/>
      <c r="C7"/>
      <c r="D7"/>
      <c r="E7"/>
      <c r="F7"/>
      <c r="G7"/>
    </row>
    <row r="8" spans="1:7" ht="12.75">
      <c r="A8" s="3"/>
      <c r="B8" s="43"/>
      <c r="C8" s="43"/>
      <c r="D8" s="43"/>
      <c r="E8" s="43"/>
      <c r="F8" s="43"/>
      <c r="G8" s="44"/>
    </row>
    <row r="9" spans="1:7" ht="12.75">
      <c r="A9" s="3"/>
      <c r="B9"/>
      <c r="C9"/>
      <c r="D9"/>
      <c r="E9"/>
      <c r="F9"/>
      <c r="G9"/>
    </row>
    <row r="10" spans="1:7" ht="3" customHeight="1">
      <c r="A10" s="3"/>
      <c r="B10"/>
      <c r="C10"/>
      <c r="D10"/>
      <c r="E10"/>
      <c r="F10"/>
      <c r="G10"/>
    </row>
    <row r="11" spans="1:7" ht="12.75">
      <c r="A11" s="3"/>
      <c r="B11"/>
      <c r="C11"/>
      <c r="D11"/>
      <c r="E11"/>
      <c r="F11"/>
      <c r="G11"/>
    </row>
    <row r="12" spans="1:7" ht="12.75">
      <c r="A12" s="3"/>
      <c r="B12" s="632" t="s">
        <v>18</v>
      </c>
      <c r="C12" s="632"/>
      <c r="D12" s="632"/>
      <c r="E12" s="632"/>
      <c r="F12" s="632"/>
      <c r="G12" s="632"/>
    </row>
    <row r="13" spans="1:7" ht="22.5" customHeight="1">
      <c r="A13" s="3"/>
      <c r="B13" s="43"/>
      <c r="C13" s="43"/>
      <c r="D13" s="43"/>
      <c r="E13" s="43"/>
      <c r="F13" s="43"/>
      <c r="G13" s="44" t="s">
        <v>19</v>
      </c>
    </row>
    <row r="14" spans="1:7" ht="21" customHeight="1">
      <c r="A14" s="3"/>
      <c r="B14" s="43"/>
      <c r="C14" s="43"/>
      <c r="D14" s="43"/>
      <c r="E14" s="43"/>
      <c r="F14" s="43"/>
      <c r="G14" s="44"/>
    </row>
    <row r="15" spans="1:2" ht="15.75" customHeight="1">
      <c r="A15" t="s">
        <v>20</v>
      </c>
      <c r="B15" s="45"/>
    </row>
    <row r="16" spans="1:2" ht="16.5" customHeight="1">
      <c r="A16" t="s">
        <v>21</v>
      </c>
      <c r="B16" s="45"/>
    </row>
    <row r="17" spans="1:2" ht="15" customHeight="1">
      <c r="A17" t="s">
        <v>22</v>
      </c>
      <c r="B17" s="45"/>
    </row>
    <row r="18" spans="1:2" ht="18" customHeight="1">
      <c r="A18" t="s">
        <v>23</v>
      </c>
      <c r="B18" s="45"/>
    </row>
    <row r="19" spans="1:7" ht="22.5" customHeight="1">
      <c r="A19" s="3"/>
      <c r="B19" s="43"/>
      <c r="C19" s="43"/>
      <c r="D19" s="43"/>
      <c r="E19" s="43"/>
      <c r="F19" s="43"/>
      <c r="G19" s="44"/>
    </row>
    <row r="20" spans="1:7" ht="27" customHeight="1">
      <c r="A20" s="582" t="s">
        <v>51</v>
      </c>
      <c r="B20" s="582"/>
      <c r="C20" s="582"/>
      <c r="D20" s="582"/>
      <c r="E20" s="582"/>
      <c r="F20" s="582"/>
      <c r="G20" s="582"/>
    </row>
    <row r="21" spans="1:12" ht="20.25" customHeight="1">
      <c r="A21" s="580" t="s">
        <v>30</v>
      </c>
      <c r="B21" s="580"/>
      <c r="C21" s="580"/>
      <c r="D21" s="580"/>
      <c r="E21" s="580"/>
      <c r="F21" s="580"/>
      <c r="G21" s="580"/>
      <c r="H21" s="64"/>
      <c r="I21" s="64"/>
      <c r="J21" s="64"/>
      <c r="K21" s="64"/>
      <c r="L21" s="64"/>
    </row>
    <row r="22" spans="1:7" ht="22.5" customHeight="1">
      <c r="A22" s="580" t="s">
        <v>52</v>
      </c>
      <c r="B22" s="580"/>
      <c r="C22" s="580"/>
      <c r="D22" s="580"/>
      <c r="E22" s="580"/>
      <c r="F22" s="580"/>
      <c r="G22" s="580"/>
    </row>
    <row r="23" spans="1:8" ht="12.75">
      <c r="A23" s="631"/>
      <c r="B23" s="631"/>
      <c r="C23" s="631"/>
      <c r="D23" s="631"/>
      <c r="E23" s="631"/>
      <c r="F23" s="631"/>
      <c r="G23" s="631"/>
      <c r="H23" s="33"/>
    </row>
    <row r="24" spans="1:8" ht="13.5" customHeight="1">
      <c r="A24" s="48"/>
      <c r="B24" s="48"/>
      <c r="C24" s="49"/>
      <c r="D24" s="49"/>
      <c r="E24" s="49"/>
      <c r="F24" s="49"/>
      <c r="G24" s="49"/>
      <c r="H24" s="5"/>
    </row>
    <row r="25" spans="1:8" ht="13.5" customHeight="1">
      <c r="A25" s="621"/>
      <c r="B25" s="621"/>
      <c r="C25" s="621"/>
      <c r="D25" s="621"/>
      <c r="E25" s="621"/>
      <c r="F25" s="621"/>
      <c r="G25" s="621"/>
      <c r="H25" s="5"/>
    </row>
    <row r="26" spans="1:8" ht="0.75" customHeight="1" thickBot="1">
      <c r="A26" s="48"/>
      <c r="B26" s="48"/>
      <c r="C26" s="49"/>
      <c r="D26" s="49"/>
      <c r="E26" s="49"/>
      <c r="F26" s="49"/>
      <c r="G26" s="49"/>
      <c r="H26" s="5"/>
    </row>
    <row r="27" spans="1:8" ht="16.5" customHeight="1" thickBot="1">
      <c r="A27" s="31" t="s">
        <v>0</v>
      </c>
      <c r="B27" s="21" t="s">
        <v>6</v>
      </c>
      <c r="C27" s="21" t="s">
        <v>12</v>
      </c>
      <c r="D27" s="32" t="s">
        <v>13</v>
      </c>
      <c r="E27" s="32" t="s">
        <v>14</v>
      </c>
      <c r="F27" s="32" t="s">
        <v>15</v>
      </c>
      <c r="G27" s="40" t="s">
        <v>16</v>
      </c>
      <c r="H27" s="5"/>
    </row>
    <row r="28" spans="1:8" ht="16.5" customHeight="1" thickBot="1">
      <c r="A28" s="34" t="s">
        <v>60</v>
      </c>
      <c r="B28" s="16"/>
      <c r="C28" s="37">
        <f>C29+C44</f>
        <v>21375.505860000005</v>
      </c>
      <c r="D28" s="37">
        <f>D29+D44</f>
        <v>7015.111620000001</v>
      </c>
      <c r="E28" s="37">
        <f>E29+E44</f>
        <v>5306.936866</v>
      </c>
      <c r="F28" s="37">
        <f>F29+F44</f>
        <v>5306.935866</v>
      </c>
      <c r="G28" s="37">
        <f>G29+G44</f>
        <v>3746.518508</v>
      </c>
      <c r="H28" s="5"/>
    </row>
    <row r="29" spans="1:8" ht="13.5" thickBot="1">
      <c r="A29" s="69" t="s">
        <v>25</v>
      </c>
      <c r="B29" s="70"/>
      <c r="C29" s="71">
        <f>SUM(C30:C43)</f>
        <v>21127.445860000003</v>
      </c>
      <c r="D29" s="71">
        <f>SUM(D30:D43)</f>
        <v>6767.05162</v>
      </c>
      <c r="E29" s="71">
        <f>SUM(E30:E43)</f>
        <v>5306.936866</v>
      </c>
      <c r="F29" s="71">
        <f>SUM(F30:F43)</f>
        <v>5306.935866</v>
      </c>
      <c r="G29" s="71">
        <f>SUM(G30:G43)</f>
        <v>3746.518508</v>
      </c>
      <c r="H29" s="5"/>
    </row>
    <row r="30" spans="1:8" ht="12.75">
      <c r="A30" s="58" t="s">
        <v>8</v>
      </c>
      <c r="B30" s="59">
        <v>211</v>
      </c>
      <c r="C30" s="60">
        <f aca="true" t="shared" si="0" ref="C30:C43">D30+E30+F30+G30</f>
        <v>14943.930000000002</v>
      </c>
      <c r="D30" s="60">
        <v>4981.31</v>
      </c>
      <c r="E30" s="60">
        <v>3735.983</v>
      </c>
      <c r="F30" s="60">
        <v>3735.983</v>
      </c>
      <c r="G30" s="92">
        <v>2490.654</v>
      </c>
      <c r="H30" s="5"/>
    </row>
    <row r="31" spans="1:8" ht="12.75">
      <c r="A31" s="11" t="s">
        <v>9</v>
      </c>
      <c r="B31" s="10">
        <v>213</v>
      </c>
      <c r="C31" s="36">
        <f>D31+E31+F31+G31+0.003</f>
        <v>4513.06986</v>
      </c>
      <c r="D31" s="50">
        <f>D30*30.2%</f>
        <v>1504.35562</v>
      </c>
      <c r="E31" s="50">
        <f>E30*30.2%</f>
        <v>1128.266866</v>
      </c>
      <c r="F31" s="50">
        <f>F30*30.2%</f>
        <v>1128.266866</v>
      </c>
      <c r="G31" s="50">
        <f>G30*30.2%</f>
        <v>752.177508</v>
      </c>
      <c r="H31" s="5"/>
    </row>
    <row r="32" spans="1:8" ht="12.75">
      <c r="A32" s="11" t="s">
        <v>28</v>
      </c>
      <c r="B32" s="10">
        <v>212</v>
      </c>
      <c r="C32" s="35">
        <f t="shared" si="0"/>
        <v>75</v>
      </c>
      <c r="D32" s="68">
        <v>19</v>
      </c>
      <c r="E32" s="68">
        <v>19</v>
      </c>
      <c r="F32" s="68">
        <v>19</v>
      </c>
      <c r="G32" s="72">
        <v>18</v>
      </c>
      <c r="H32" s="5"/>
    </row>
    <row r="33" spans="1:8" ht="12.75">
      <c r="A33" s="6" t="s">
        <v>29</v>
      </c>
      <c r="B33" s="12">
        <v>221</v>
      </c>
      <c r="C33" s="35">
        <f t="shared" si="0"/>
        <v>7</v>
      </c>
      <c r="D33" s="68">
        <v>0</v>
      </c>
      <c r="E33" s="68">
        <v>2</v>
      </c>
      <c r="F33" s="68">
        <v>2</v>
      </c>
      <c r="G33" s="72">
        <v>3</v>
      </c>
      <c r="H33" s="5"/>
    </row>
    <row r="34" spans="1:8" ht="12.75">
      <c r="A34" s="6" t="s">
        <v>39</v>
      </c>
      <c r="B34" s="12">
        <v>223</v>
      </c>
      <c r="C34" s="35">
        <f t="shared" si="0"/>
        <v>81</v>
      </c>
      <c r="D34" s="68">
        <v>10</v>
      </c>
      <c r="E34" s="68">
        <v>20</v>
      </c>
      <c r="F34" s="68">
        <v>20</v>
      </c>
      <c r="G34" s="72">
        <v>31</v>
      </c>
      <c r="H34" s="5"/>
    </row>
    <row r="35" spans="1:8" ht="12.75">
      <c r="A35" s="6" t="s">
        <v>53</v>
      </c>
      <c r="B35" s="12">
        <v>225</v>
      </c>
      <c r="C35" s="35">
        <f t="shared" si="0"/>
        <v>80</v>
      </c>
      <c r="D35" s="68">
        <v>20</v>
      </c>
      <c r="E35" s="68">
        <v>20</v>
      </c>
      <c r="F35" s="68">
        <v>20</v>
      </c>
      <c r="G35" s="72">
        <v>20</v>
      </c>
      <c r="H35" s="5"/>
    </row>
    <row r="36" spans="1:8" ht="12.75">
      <c r="A36" s="6" t="s">
        <v>31</v>
      </c>
      <c r="B36" s="12">
        <v>262</v>
      </c>
      <c r="C36" s="35">
        <f t="shared" si="0"/>
        <v>24</v>
      </c>
      <c r="D36" s="35">
        <v>6</v>
      </c>
      <c r="E36" s="35">
        <v>6</v>
      </c>
      <c r="F36" s="35">
        <v>6</v>
      </c>
      <c r="G36" s="79">
        <v>6</v>
      </c>
      <c r="H36" s="5"/>
    </row>
    <row r="37" spans="1:8" ht="12.75">
      <c r="A37" s="6" t="s">
        <v>54</v>
      </c>
      <c r="B37" s="101">
        <v>290</v>
      </c>
      <c r="C37" s="35">
        <f t="shared" si="0"/>
        <v>3.7</v>
      </c>
      <c r="D37" s="35">
        <v>0.7</v>
      </c>
      <c r="E37" s="35">
        <v>1</v>
      </c>
      <c r="F37" s="35">
        <v>1</v>
      </c>
      <c r="G37" s="79">
        <v>1</v>
      </c>
      <c r="H37" s="5"/>
    </row>
    <row r="38" spans="1:8" ht="12.75">
      <c r="A38" s="6" t="s">
        <v>55</v>
      </c>
      <c r="B38" s="101">
        <v>310</v>
      </c>
      <c r="C38" s="35">
        <f t="shared" si="0"/>
        <v>25</v>
      </c>
      <c r="D38" s="35">
        <v>7</v>
      </c>
      <c r="E38" s="35">
        <v>6</v>
      </c>
      <c r="F38" s="35">
        <v>6</v>
      </c>
      <c r="G38" s="79">
        <v>6</v>
      </c>
      <c r="H38" s="5"/>
    </row>
    <row r="39" spans="1:8" ht="12.75">
      <c r="A39" s="77" t="s">
        <v>55</v>
      </c>
      <c r="B39" s="78">
        <v>310</v>
      </c>
      <c r="C39" s="35">
        <f t="shared" si="0"/>
        <v>500</v>
      </c>
      <c r="D39" s="35">
        <v>0</v>
      </c>
      <c r="E39" s="35">
        <v>150</v>
      </c>
      <c r="F39" s="35">
        <v>150</v>
      </c>
      <c r="G39" s="79">
        <v>200</v>
      </c>
      <c r="H39" s="5"/>
    </row>
    <row r="40" spans="1:8" ht="12.75">
      <c r="A40" s="80" t="s">
        <v>33</v>
      </c>
      <c r="B40" s="76">
        <v>340</v>
      </c>
      <c r="C40" s="35">
        <f t="shared" si="0"/>
        <v>100</v>
      </c>
      <c r="D40" s="35">
        <v>25</v>
      </c>
      <c r="E40" s="35">
        <v>25</v>
      </c>
      <c r="F40" s="35">
        <v>25</v>
      </c>
      <c r="G40" s="79">
        <v>25</v>
      </c>
      <c r="H40" s="5"/>
    </row>
    <row r="41" spans="1:8" ht="12.75">
      <c r="A41" s="80" t="s">
        <v>34</v>
      </c>
      <c r="B41" s="76">
        <v>340</v>
      </c>
      <c r="C41" s="35">
        <f t="shared" si="0"/>
        <v>100</v>
      </c>
      <c r="D41" s="35">
        <v>25</v>
      </c>
      <c r="E41" s="35">
        <v>25</v>
      </c>
      <c r="F41" s="35">
        <v>25</v>
      </c>
      <c r="G41" s="79">
        <v>25</v>
      </c>
      <c r="H41" s="5"/>
    </row>
    <row r="42" spans="1:8" ht="12.75">
      <c r="A42" s="81" t="s">
        <v>35</v>
      </c>
      <c r="B42" s="76">
        <v>340</v>
      </c>
      <c r="C42" s="35">
        <f t="shared" si="0"/>
        <v>300</v>
      </c>
      <c r="D42" s="35">
        <v>75</v>
      </c>
      <c r="E42" s="35">
        <v>75</v>
      </c>
      <c r="F42" s="35">
        <v>75</v>
      </c>
      <c r="G42" s="79">
        <v>75</v>
      </c>
      <c r="H42" s="5"/>
    </row>
    <row r="43" spans="1:8" ht="13.5" thickBot="1">
      <c r="A43" s="74" t="s">
        <v>36</v>
      </c>
      <c r="B43" s="61">
        <v>340</v>
      </c>
      <c r="C43" s="86">
        <f t="shared" si="0"/>
        <v>374.746</v>
      </c>
      <c r="D43" s="88">
        <v>93.686</v>
      </c>
      <c r="E43" s="88">
        <v>93.687</v>
      </c>
      <c r="F43" s="88">
        <v>93.686</v>
      </c>
      <c r="G43" s="94">
        <v>93.687</v>
      </c>
      <c r="H43" s="5"/>
    </row>
    <row r="44" spans="1:8" ht="13.5" thickBot="1">
      <c r="A44" s="34" t="s">
        <v>59</v>
      </c>
      <c r="B44" s="16"/>
      <c r="C44" s="37">
        <f>SUM(C45:C63)</f>
        <v>248.06</v>
      </c>
      <c r="D44" s="37">
        <f>SUM(D45:D63)</f>
        <v>248.06</v>
      </c>
      <c r="E44" s="37">
        <f>SUM(E45:E63)</f>
        <v>0</v>
      </c>
      <c r="F44" s="37">
        <f>SUM(F45:F63)</f>
        <v>0</v>
      </c>
      <c r="G44" s="95">
        <f>SUM(G45:G63)</f>
        <v>0</v>
      </c>
      <c r="H44" s="5"/>
    </row>
    <row r="45" spans="1:8" ht="12.75">
      <c r="A45" s="58" t="s">
        <v>8</v>
      </c>
      <c r="B45" s="59">
        <v>211</v>
      </c>
      <c r="C45" s="60">
        <f>D45+E45+F45+G45</f>
        <v>84.687</v>
      </c>
      <c r="D45" s="60">
        <v>84.687</v>
      </c>
      <c r="E45" s="60"/>
      <c r="F45" s="60"/>
      <c r="G45" s="92"/>
      <c r="H45" s="5"/>
    </row>
    <row r="46" spans="1:8" ht="12.75">
      <c r="A46" s="11" t="s">
        <v>9</v>
      </c>
      <c r="B46" s="10">
        <v>213</v>
      </c>
      <c r="C46" s="36">
        <f>D46+E46+F46+G46</f>
        <v>25.573</v>
      </c>
      <c r="D46" s="50">
        <v>25.573</v>
      </c>
      <c r="E46" s="50"/>
      <c r="F46" s="50"/>
      <c r="G46" s="93"/>
      <c r="H46" s="5"/>
    </row>
    <row r="47" spans="1:8" ht="12.75">
      <c r="A47" s="80" t="s">
        <v>33</v>
      </c>
      <c r="B47" s="10">
        <v>340</v>
      </c>
      <c r="C47" s="35">
        <f>D47+E47+F47+G47</f>
        <v>2.8</v>
      </c>
      <c r="D47" s="35">
        <v>2.8</v>
      </c>
      <c r="E47" s="35"/>
      <c r="F47" s="35"/>
      <c r="G47" s="79"/>
      <c r="H47" s="5"/>
    </row>
    <row r="48" spans="1:8" ht="12.75">
      <c r="A48" s="80" t="s">
        <v>34</v>
      </c>
      <c r="B48" s="12">
        <v>340</v>
      </c>
      <c r="C48" s="35">
        <f>D48+E48+F48+G48</f>
        <v>35</v>
      </c>
      <c r="D48" s="35">
        <v>35</v>
      </c>
      <c r="E48" s="35"/>
      <c r="F48" s="35"/>
      <c r="G48" s="79"/>
      <c r="H48" s="5"/>
    </row>
    <row r="49" spans="1:8" ht="13.5" thickBot="1">
      <c r="A49" s="96" t="s">
        <v>35</v>
      </c>
      <c r="B49" s="61">
        <v>340</v>
      </c>
      <c r="C49" s="97">
        <f>D49+E49+F49+G49</f>
        <v>100</v>
      </c>
      <c r="D49" s="97">
        <v>100</v>
      </c>
      <c r="E49" s="97"/>
      <c r="F49" s="97"/>
      <c r="G49" s="98"/>
      <c r="H49" s="5"/>
    </row>
    <row r="50" spans="1:8" ht="12.75">
      <c r="A50" s="51"/>
      <c r="B50" s="52"/>
      <c r="C50" s="53"/>
      <c r="D50" s="54"/>
      <c r="E50" s="55"/>
      <c r="F50" s="56"/>
      <c r="G50" s="57"/>
      <c r="H50" s="5"/>
    </row>
    <row r="51" spans="1:5" s="5" customFormat="1" ht="24" customHeight="1">
      <c r="A51" s="1"/>
      <c r="B51" s="2"/>
      <c r="C51" s="1"/>
      <c r="D51" s="1"/>
      <c r="E51" s="1"/>
    </row>
    <row r="52" spans="1:7" s="38" customFormat="1" ht="12.75">
      <c r="A52" s="38" t="s">
        <v>37</v>
      </c>
      <c r="B52" s="39"/>
      <c r="C52" s="39"/>
      <c r="D52" s="38" t="s">
        <v>38</v>
      </c>
      <c r="E52" s="39"/>
      <c r="F52" s="39"/>
      <c r="G52" s="39"/>
    </row>
    <row r="53" spans="1:5" s="5" customFormat="1" ht="12.75">
      <c r="A53" s="1"/>
      <c r="B53" s="2"/>
      <c r="C53" s="1"/>
      <c r="D53" s="1"/>
      <c r="E53" s="1"/>
    </row>
    <row r="54" spans="1:5" s="5" customFormat="1" ht="12.75">
      <c r="A54" s="1"/>
      <c r="B54" s="2"/>
      <c r="C54" s="1"/>
      <c r="D54" s="1"/>
      <c r="E54" s="1"/>
    </row>
    <row r="55" spans="1:5" s="5" customFormat="1" ht="12.75">
      <c r="A55" s="1"/>
      <c r="B55" s="2"/>
      <c r="C55" s="1"/>
      <c r="D55" s="1"/>
      <c r="E55" s="1"/>
    </row>
    <row r="56" spans="1:5" s="5" customFormat="1" ht="12.75">
      <c r="A56" s="1"/>
      <c r="B56" s="2"/>
      <c r="C56" s="1"/>
      <c r="D56" s="1"/>
      <c r="E56" s="1"/>
    </row>
    <row r="57" spans="1:5" s="5" customFormat="1" ht="12.75">
      <c r="A57" s="1"/>
      <c r="B57" s="2"/>
      <c r="C57" s="1"/>
      <c r="D57" s="1"/>
      <c r="E57" s="1"/>
    </row>
    <row r="58" spans="1:5" s="5" customFormat="1" ht="12.75">
      <c r="A58" s="1"/>
      <c r="B58" s="2"/>
      <c r="C58" s="1"/>
      <c r="D58" s="1"/>
      <c r="E58" s="1"/>
    </row>
    <row r="59" spans="1:5" s="5" customFormat="1" ht="12.75">
      <c r="A59" s="1"/>
      <c r="B59" s="2"/>
      <c r="C59" s="1"/>
      <c r="D59" s="1"/>
      <c r="E59" s="1"/>
    </row>
    <row r="60" spans="1:5" s="5" customFormat="1" ht="12.75">
      <c r="A60" s="1"/>
      <c r="B60" s="2"/>
      <c r="C60" s="1"/>
      <c r="D60" s="1"/>
      <c r="E60" s="1"/>
    </row>
    <row r="61" spans="1:5" s="5" customFormat="1" ht="12.75">
      <c r="A61" s="1"/>
      <c r="B61" s="2"/>
      <c r="C61" s="1"/>
      <c r="D61" s="1"/>
      <c r="E61" s="1"/>
    </row>
    <row r="62" spans="1:5" s="5" customFormat="1" ht="12.75">
      <c r="A62" s="1"/>
      <c r="B62" s="2"/>
      <c r="C62" s="1"/>
      <c r="D62" s="1"/>
      <c r="E62" s="1"/>
    </row>
    <row r="63" spans="1:5" s="5" customFormat="1" ht="12.75">
      <c r="A63" s="1"/>
      <c r="B63" s="2"/>
      <c r="C63" s="1"/>
      <c r="D63" s="1"/>
      <c r="E63" s="1"/>
    </row>
    <row r="64" spans="1:5" s="5" customFormat="1" ht="12.75">
      <c r="A64" s="1"/>
      <c r="B64" s="2"/>
      <c r="C64" s="1"/>
      <c r="D64" s="1"/>
      <c r="E64" s="1"/>
    </row>
    <row r="65" spans="1:5" s="5" customFormat="1" ht="12.75">
      <c r="A65" s="1"/>
      <c r="B65" s="2"/>
      <c r="C65" s="1"/>
      <c r="D65" s="1"/>
      <c r="E65" s="1"/>
    </row>
    <row r="66" spans="1:5" s="5" customFormat="1" ht="12.75">
      <c r="A66" s="1"/>
      <c r="B66" s="2"/>
      <c r="C66" s="1"/>
      <c r="D66" s="1"/>
      <c r="E66" s="1"/>
    </row>
    <row r="67" spans="1:5" s="5" customFormat="1" ht="12.75">
      <c r="A67" s="1"/>
      <c r="B67" s="2"/>
      <c r="C67" s="1"/>
      <c r="D67" s="1"/>
      <c r="E67" s="1"/>
    </row>
    <row r="68" spans="1:5" s="5" customFormat="1" ht="12.75">
      <c r="A68" s="1"/>
      <c r="B68" s="2"/>
      <c r="C68" s="1"/>
      <c r="D68" s="1"/>
      <c r="E68" s="1"/>
    </row>
    <row r="69" spans="1:5" s="5" customFormat="1" ht="12.75">
      <c r="A69" s="1"/>
      <c r="B69" s="2"/>
      <c r="C69" s="1"/>
      <c r="D69" s="1"/>
      <c r="E69" s="1"/>
    </row>
    <row r="70" spans="1:5" s="5" customFormat="1" ht="12.75">
      <c r="A70" s="1"/>
      <c r="B70" s="2"/>
      <c r="C70" s="1"/>
      <c r="D70" s="1"/>
      <c r="E70" s="1"/>
    </row>
    <row r="71" spans="1:5" s="5" customFormat="1" ht="12.75">
      <c r="A71" s="1"/>
      <c r="B71" s="2"/>
      <c r="C71" s="1"/>
      <c r="D71" s="1"/>
      <c r="E71" s="1"/>
    </row>
    <row r="72" spans="1:5" s="5" customFormat="1" ht="12.75">
      <c r="A72" s="1"/>
      <c r="B72" s="2"/>
      <c r="C72" s="1"/>
      <c r="D72" s="1"/>
      <c r="E72" s="1"/>
    </row>
    <row r="73" spans="1:5" s="5" customFormat="1" ht="12.75">
      <c r="A73" s="1"/>
      <c r="B73" s="2"/>
      <c r="C73" s="1"/>
      <c r="D73" s="1"/>
      <c r="E73" s="1"/>
    </row>
    <row r="74" spans="1:5" s="5" customFormat="1" ht="12.75">
      <c r="A74" s="1"/>
      <c r="B74" s="2"/>
      <c r="C74" s="1"/>
      <c r="D74" s="1"/>
      <c r="E74" s="1"/>
    </row>
    <row r="75" spans="1:5" s="5" customFormat="1" ht="12.75">
      <c r="A75" s="1"/>
      <c r="B75" s="2"/>
      <c r="C75" s="1"/>
      <c r="D75" s="1"/>
      <c r="E75" s="1"/>
    </row>
    <row r="76" spans="1:5" s="5" customFormat="1" ht="12.75">
      <c r="A76" s="1"/>
      <c r="B76" s="2"/>
      <c r="C76" s="1"/>
      <c r="D76" s="1"/>
      <c r="E76" s="1"/>
    </row>
    <row r="77" spans="1:5" s="5" customFormat="1" ht="12.75">
      <c r="A77" s="1"/>
      <c r="B77" s="2"/>
      <c r="C77" s="1"/>
      <c r="D77" s="1"/>
      <c r="E77" s="1"/>
    </row>
    <row r="78" spans="1:5" s="5" customFormat="1" ht="12.75">
      <c r="A78" s="1"/>
      <c r="B78" s="2"/>
      <c r="C78" s="1"/>
      <c r="D78" s="1"/>
      <c r="E78" s="1"/>
    </row>
    <row r="79" spans="1:5" s="5" customFormat="1" ht="12.75">
      <c r="A79" s="1"/>
      <c r="B79" s="2"/>
      <c r="C79" s="1"/>
      <c r="D79" s="1"/>
      <c r="E79" s="1"/>
    </row>
    <row r="80" spans="1:5" s="5" customFormat="1" ht="12.75">
      <c r="A80" s="1"/>
      <c r="B80" s="2"/>
      <c r="C80" s="1"/>
      <c r="D80" s="1"/>
      <c r="E80" s="1"/>
    </row>
    <row r="81" spans="1:5" s="5" customFormat="1" ht="12.75">
      <c r="A81" s="1"/>
      <c r="B81" s="2"/>
      <c r="C81" s="1"/>
      <c r="D81" s="1"/>
      <c r="E81" s="1"/>
    </row>
    <row r="82" spans="1:5" s="5" customFormat="1" ht="12.75">
      <c r="A82" s="1"/>
      <c r="B82" s="2"/>
      <c r="C82" s="1"/>
      <c r="D82" s="1"/>
      <c r="E82" s="1"/>
    </row>
    <row r="83" spans="1:5" s="5" customFormat="1" ht="12.75">
      <c r="A83" s="1"/>
      <c r="B83" s="2"/>
      <c r="C83" s="1"/>
      <c r="D83" s="1"/>
      <c r="E83" s="1"/>
    </row>
    <row r="84" spans="1:5" s="5" customFormat="1" ht="12.75">
      <c r="A84" s="1"/>
      <c r="B84" s="2"/>
      <c r="C84" s="1"/>
      <c r="D84" s="1"/>
      <c r="E84" s="1"/>
    </row>
    <row r="85" spans="1:5" s="5" customFormat="1" ht="12.75">
      <c r="A85" s="1"/>
      <c r="B85" s="2"/>
      <c r="C85" s="1"/>
      <c r="D85" s="1"/>
      <c r="E85" s="1"/>
    </row>
    <row r="86" spans="1:5" s="5" customFormat="1" ht="12.75">
      <c r="A86" s="1"/>
      <c r="B86" s="2"/>
      <c r="C86" s="1"/>
      <c r="D86" s="1"/>
      <c r="E86" s="1"/>
    </row>
    <row r="87" spans="1:5" s="5" customFormat="1" ht="12.75">
      <c r="A87" s="1"/>
      <c r="B87" s="2"/>
      <c r="C87" s="1"/>
      <c r="D87" s="1"/>
      <c r="E87" s="1"/>
    </row>
    <row r="88" spans="1:5" s="5" customFormat="1" ht="12.75">
      <c r="A88" s="1"/>
      <c r="B88" s="2"/>
      <c r="C88" s="1"/>
      <c r="D88" s="1"/>
      <c r="E88" s="1"/>
    </row>
    <row r="89" spans="1:5" s="5" customFormat="1" ht="12.75">
      <c r="A89" s="1"/>
      <c r="B89" s="2"/>
      <c r="C89" s="1"/>
      <c r="D89" s="1"/>
      <c r="E89" s="1"/>
    </row>
    <row r="90" spans="1:5" s="5" customFormat="1" ht="12.75">
      <c r="A90" s="1"/>
      <c r="B90" s="2"/>
      <c r="C90" s="1"/>
      <c r="D90" s="1"/>
      <c r="E90" s="1"/>
    </row>
    <row r="91" spans="1:5" s="5" customFormat="1" ht="12.75">
      <c r="A91" s="1"/>
      <c r="B91" s="2"/>
      <c r="C91" s="1"/>
      <c r="D91" s="1"/>
      <c r="E91" s="1"/>
    </row>
    <row r="92" spans="1:5" s="5" customFormat="1" ht="12.75">
      <c r="A92" s="1"/>
      <c r="B92" s="2"/>
      <c r="C92" s="1"/>
      <c r="D92" s="1"/>
      <c r="E92" s="1"/>
    </row>
    <row r="93" spans="1:5" s="5" customFormat="1" ht="12.75">
      <c r="A93" s="1"/>
      <c r="B93" s="2"/>
      <c r="C93" s="1"/>
      <c r="D93" s="1"/>
      <c r="E93" s="1"/>
    </row>
    <row r="94" spans="1:5" s="5" customFormat="1" ht="12.75">
      <c r="A94" s="1"/>
      <c r="B94" s="2"/>
      <c r="C94" s="1"/>
      <c r="D94" s="1"/>
      <c r="E94" s="1"/>
    </row>
    <row r="95" spans="1:5" s="5" customFormat="1" ht="12.75">
      <c r="A95" s="1"/>
      <c r="B95" s="2"/>
      <c r="C95" s="1"/>
      <c r="D95" s="1"/>
      <c r="E95" s="1"/>
    </row>
    <row r="96" spans="1:5" s="5" customFormat="1" ht="12.75">
      <c r="A96" s="1"/>
      <c r="B96" s="2"/>
      <c r="C96" s="1"/>
      <c r="D96" s="1"/>
      <c r="E96" s="1"/>
    </row>
    <row r="97" spans="1:5" s="5" customFormat="1" ht="12.75">
      <c r="A97" s="1"/>
      <c r="B97" s="2"/>
      <c r="C97" s="1"/>
      <c r="D97" s="1"/>
      <c r="E97" s="1"/>
    </row>
    <row r="98" spans="1:5" s="5" customFormat="1" ht="12.75">
      <c r="A98" s="1"/>
      <c r="B98" s="2"/>
      <c r="C98" s="1"/>
      <c r="D98" s="1"/>
      <c r="E98" s="1"/>
    </row>
    <row r="99" spans="1:5" s="5" customFormat="1" ht="12.75">
      <c r="A99" s="1"/>
      <c r="B99" s="2"/>
      <c r="C99" s="1"/>
      <c r="D99" s="1"/>
      <c r="E99" s="1"/>
    </row>
    <row r="100" spans="1:5" s="5" customFormat="1" ht="12.75">
      <c r="A100" s="1"/>
      <c r="B100" s="2"/>
      <c r="C100" s="1"/>
      <c r="D100" s="1"/>
      <c r="E100" s="1"/>
    </row>
    <row r="101" spans="1:5" s="5" customFormat="1" ht="12.75">
      <c r="A101" s="1"/>
      <c r="B101" s="2"/>
      <c r="C101" s="1"/>
      <c r="D101" s="1"/>
      <c r="E101" s="1"/>
    </row>
    <row r="102" spans="1:5" s="5" customFormat="1" ht="12.75">
      <c r="A102" s="1"/>
      <c r="B102" s="2"/>
      <c r="C102" s="1"/>
      <c r="D102" s="1"/>
      <c r="E102" s="1"/>
    </row>
    <row r="103" spans="1:5" s="5" customFormat="1" ht="12.75">
      <c r="A103" s="1"/>
      <c r="B103" s="2"/>
      <c r="C103" s="1"/>
      <c r="D103" s="1"/>
      <c r="E103" s="1"/>
    </row>
    <row r="104" spans="1:5" s="5" customFormat="1" ht="12.75">
      <c r="A104" s="1"/>
      <c r="B104" s="2"/>
      <c r="C104" s="1"/>
      <c r="D104" s="1"/>
      <c r="E104" s="1"/>
    </row>
    <row r="105" spans="1:5" s="5" customFormat="1" ht="12.75">
      <c r="A105" s="1"/>
      <c r="B105" s="2"/>
      <c r="C105" s="1"/>
      <c r="D105" s="1"/>
      <c r="E105" s="1"/>
    </row>
    <row r="106" spans="1:5" s="5" customFormat="1" ht="12.75">
      <c r="A106" s="1"/>
      <c r="B106" s="2"/>
      <c r="C106" s="1"/>
      <c r="D106" s="1"/>
      <c r="E106" s="1"/>
    </row>
    <row r="107" spans="1:5" s="5" customFormat="1" ht="12.75">
      <c r="A107" s="1"/>
      <c r="B107" s="2"/>
      <c r="C107" s="1"/>
      <c r="D107" s="1"/>
      <c r="E107" s="1"/>
    </row>
    <row r="108" spans="1:5" s="5" customFormat="1" ht="12.75">
      <c r="A108" s="1"/>
      <c r="B108" s="2"/>
      <c r="C108" s="1"/>
      <c r="D108" s="1"/>
      <c r="E108" s="1"/>
    </row>
    <row r="109" spans="1:5" s="5" customFormat="1" ht="12.75">
      <c r="A109" s="1"/>
      <c r="B109" s="2"/>
      <c r="C109" s="1"/>
      <c r="D109" s="1"/>
      <c r="E109" s="1"/>
    </row>
    <row r="110" spans="1:5" s="5" customFormat="1" ht="12.75">
      <c r="A110" s="1"/>
      <c r="B110" s="2"/>
      <c r="C110" s="1"/>
      <c r="D110" s="1"/>
      <c r="E110" s="1"/>
    </row>
    <row r="111" spans="1:5" s="5" customFormat="1" ht="12.75">
      <c r="A111" s="1"/>
      <c r="B111" s="2"/>
      <c r="C111" s="1"/>
      <c r="D111" s="1"/>
      <c r="E111" s="1"/>
    </row>
    <row r="112" spans="1:5" s="5" customFormat="1" ht="12.75">
      <c r="A112" s="1"/>
      <c r="B112" s="2"/>
      <c r="C112" s="1"/>
      <c r="D112" s="1"/>
      <c r="E112" s="1"/>
    </row>
    <row r="113" spans="1:5" s="5" customFormat="1" ht="12.75">
      <c r="A113" s="1"/>
      <c r="B113" s="2"/>
      <c r="C113" s="1"/>
      <c r="D113" s="1"/>
      <c r="E113" s="1"/>
    </row>
    <row r="114" spans="1:5" s="5" customFormat="1" ht="12.75">
      <c r="A114" s="1"/>
      <c r="B114" s="2"/>
      <c r="C114" s="1"/>
      <c r="D114" s="1"/>
      <c r="E114" s="1"/>
    </row>
    <row r="115" spans="1:5" s="5" customFormat="1" ht="12.75">
      <c r="A115" s="1"/>
      <c r="B115" s="2"/>
      <c r="C115" s="1"/>
      <c r="D115" s="1"/>
      <c r="E115" s="1"/>
    </row>
    <row r="116" spans="1:5" s="5" customFormat="1" ht="12.75">
      <c r="A116" s="1"/>
      <c r="B116" s="2"/>
      <c r="C116" s="1"/>
      <c r="D116" s="1"/>
      <c r="E116" s="1"/>
    </row>
    <row r="117" spans="1:5" s="5" customFormat="1" ht="12.75">
      <c r="A117" s="1"/>
      <c r="B117" s="2"/>
      <c r="C117" s="1"/>
      <c r="D117" s="1"/>
      <c r="E117" s="1"/>
    </row>
    <row r="118" spans="1:5" s="5" customFormat="1" ht="12.75">
      <c r="A118" s="1"/>
      <c r="B118" s="2"/>
      <c r="C118" s="1"/>
      <c r="D118" s="1"/>
      <c r="E118" s="1"/>
    </row>
    <row r="119" spans="1:5" s="5" customFormat="1" ht="12.75">
      <c r="A119" s="1"/>
      <c r="B119" s="2"/>
      <c r="C119" s="1"/>
      <c r="D119" s="1"/>
      <c r="E119" s="1"/>
    </row>
    <row r="120" spans="1:5" s="5" customFormat="1" ht="12.75">
      <c r="A120" s="1"/>
      <c r="B120" s="2"/>
      <c r="C120" s="1"/>
      <c r="D120" s="1"/>
      <c r="E120" s="1"/>
    </row>
    <row r="121" spans="1:5" s="5" customFormat="1" ht="12.75">
      <c r="A121" s="1"/>
      <c r="B121" s="2"/>
      <c r="C121" s="1"/>
      <c r="D121" s="1"/>
      <c r="E121" s="1"/>
    </row>
    <row r="122" spans="1:5" s="5" customFormat="1" ht="12.75">
      <c r="A122" s="1"/>
      <c r="B122" s="2"/>
      <c r="C122" s="1"/>
      <c r="D122" s="1"/>
      <c r="E122" s="1"/>
    </row>
  </sheetData>
  <sheetProtection/>
  <mergeCells count="6">
    <mergeCell ref="A23:G23"/>
    <mergeCell ref="A25:G25"/>
    <mergeCell ref="B12:G12"/>
    <mergeCell ref="A20:G20"/>
    <mergeCell ref="A21:G21"/>
    <mergeCell ref="A22:G22"/>
  </mergeCells>
  <printOptions/>
  <pageMargins left="0.7874015748031497" right="0" top="0" bottom="0" header="0.5118110236220472" footer="0.5118110236220472"/>
  <pageSetup horizontalDpi="600" verticalDpi="6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03"/>
  <sheetViews>
    <sheetView zoomScale="150" zoomScaleNormal="150" zoomScalePageLayoutView="0" workbookViewId="0" topLeftCell="A1">
      <selection activeCell="H12" sqref="H12"/>
    </sheetView>
  </sheetViews>
  <sheetFormatPr defaultColWidth="9.00390625" defaultRowHeight="12.75"/>
  <cols>
    <col min="1" max="1" width="32.00390625" style="1" customWidth="1"/>
    <col min="2" max="2" width="3.75390625" style="2" customWidth="1"/>
    <col min="3" max="3" width="3.375" style="2" bestFit="1" customWidth="1"/>
    <col min="4" max="4" width="2.75390625" style="2" customWidth="1"/>
    <col min="5" max="5" width="8.25390625" style="2" bestFit="1" customWidth="1"/>
    <col min="6" max="6" width="4.375" style="99" bestFit="1" customWidth="1"/>
    <col min="7" max="7" width="4.125" style="2" customWidth="1"/>
    <col min="8" max="8" width="9.375" style="1" customWidth="1"/>
    <col min="9" max="9" width="8.875" style="1" customWidth="1"/>
    <col min="10" max="10" width="10.625" style="1" bestFit="1" customWidth="1"/>
    <col min="11" max="11" width="10.375" style="3" bestFit="1" customWidth="1"/>
    <col min="12" max="12" width="9.125" style="3" bestFit="1" customWidth="1"/>
    <col min="13" max="16384" width="9.125" style="3" customWidth="1"/>
  </cols>
  <sheetData>
    <row r="2" spans="1:12" ht="18.75">
      <c r="A2" s="582" t="s">
        <v>26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6.5">
      <c r="A3" s="620" t="s">
        <v>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1:12" ht="16.5">
      <c r="A4" s="580" t="s">
        <v>52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ht="12.75">
      <c r="J5" s="4"/>
    </row>
    <row r="6" spans="1:13" ht="5.25" customHeight="1" thickBot="1">
      <c r="A6" s="22"/>
      <c r="B6" s="23"/>
      <c r="C6" s="24"/>
      <c r="D6" s="24"/>
      <c r="E6" s="25"/>
      <c r="F6" s="26"/>
      <c r="G6" s="27"/>
      <c r="H6" s="28"/>
      <c r="I6" s="28"/>
      <c r="J6" s="28"/>
      <c r="K6" s="29"/>
      <c r="L6" s="30"/>
      <c r="M6" s="5"/>
    </row>
    <row r="7" spans="1:13" ht="24.75" thickBot="1">
      <c r="A7" s="3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12</v>
      </c>
      <c r="I7" s="32" t="s">
        <v>13</v>
      </c>
      <c r="J7" s="32" t="s">
        <v>14</v>
      </c>
      <c r="K7" s="32" t="s">
        <v>15</v>
      </c>
      <c r="L7" s="40" t="s">
        <v>16</v>
      </c>
      <c r="M7" s="5"/>
    </row>
    <row r="8" spans="1:13" ht="18" customHeight="1" thickBot="1">
      <c r="A8" s="34" t="s">
        <v>60</v>
      </c>
      <c r="B8" s="13" t="s">
        <v>7</v>
      </c>
      <c r="C8" s="14">
        <v>7</v>
      </c>
      <c r="D8" s="14">
        <v>2</v>
      </c>
      <c r="E8" s="15">
        <v>0</v>
      </c>
      <c r="F8" s="16">
        <v>0</v>
      </c>
      <c r="G8" s="16"/>
      <c r="H8" s="37">
        <f>H9+H24</f>
        <v>21375.505860000005</v>
      </c>
      <c r="I8" s="37">
        <f>I9+I24</f>
        <v>7015.111620000001</v>
      </c>
      <c r="J8" s="37">
        <f>J9+J24</f>
        <v>5306.936866</v>
      </c>
      <c r="K8" s="37">
        <f>K9+K24</f>
        <v>5306.935866</v>
      </c>
      <c r="L8" s="37">
        <f>L9+L24</f>
        <v>3746.518508</v>
      </c>
      <c r="M8" s="5"/>
    </row>
    <row r="9" spans="1:13" ht="18" customHeight="1" thickBot="1">
      <c r="A9" s="34" t="s">
        <v>25</v>
      </c>
      <c r="B9" s="13" t="s">
        <v>7</v>
      </c>
      <c r="C9" s="14">
        <v>7</v>
      </c>
      <c r="D9" s="14">
        <v>2</v>
      </c>
      <c r="E9" s="15">
        <v>0</v>
      </c>
      <c r="F9" s="16">
        <v>0</v>
      </c>
      <c r="G9" s="16"/>
      <c r="H9" s="37">
        <f>SUM(H10:H23)</f>
        <v>21127.445860000003</v>
      </c>
      <c r="I9" s="37">
        <f>SUM(I10:I23)</f>
        <v>6767.05162</v>
      </c>
      <c r="J9" s="37">
        <f>SUM(J10:J23)</f>
        <v>5306.936866</v>
      </c>
      <c r="K9" s="37">
        <f>SUM(K10:K23)</f>
        <v>5306.935866</v>
      </c>
      <c r="L9" s="37">
        <f>SUM(L10:L23)</f>
        <v>3746.518508</v>
      </c>
      <c r="M9" s="5"/>
    </row>
    <row r="10" spans="1:13" ht="12.75">
      <c r="A10" s="58" t="s">
        <v>8</v>
      </c>
      <c r="B10" s="65" t="s">
        <v>7</v>
      </c>
      <c r="C10" s="66">
        <v>7</v>
      </c>
      <c r="D10" s="66">
        <v>2</v>
      </c>
      <c r="E10" s="67">
        <v>4219900</v>
      </c>
      <c r="F10" s="59">
        <v>1</v>
      </c>
      <c r="G10" s="59">
        <v>211</v>
      </c>
      <c r="H10" s="60">
        <f aca="true" t="shared" si="0" ref="H10:H23">I10+J10+K10+L10</f>
        <v>14943.930000000002</v>
      </c>
      <c r="I10" s="60">
        <v>4981.31</v>
      </c>
      <c r="J10" s="60">
        <v>3735.983</v>
      </c>
      <c r="K10" s="60">
        <v>3735.983</v>
      </c>
      <c r="L10" s="92">
        <v>2490.654</v>
      </c>
      <c r="M10" s="5"/>
    </row>
    <row r="11" spans="1:13" ht="12.75">
      <c r="A11" s="11" t="s">
        <v>9</v>
      </c>
      <c r="B11" s="7" t="s">
        <v>7</v>
      </c>
      <c r="C11" s="8">
        <v>7</v>
      </c>
      <c r="D11" s="8">
        <v>2</v>
      </c>
      <c r="E11" s="9">
        <v>4219900</v>
      </c>
      <c r="F11" s="10">
        <v>1</v>
      </c>
      <c r="G11" s="10">
        <v>213</v>
      </c>
      <c r="H11" s="36">
        <f>I11+J11+K11+L11+0.003</f>
        <v>4513.06986</v>
      </c>
      <c r="I11" s="50">
        <f>I10*30.2%</f>
        <v>1504.35562</v>
      </c>
      <c r="J11" s="50">
        <f>J10*30.2%</f>
        <v>1128.266866</v>
      </c>
      <c r="K11" s="50">
        <f>K10*30.2%</f>
        <v>1128.266866</v>
      </c>
      <c r="L11" s="50">
        <f>L10*30.2%</f>
        <v>752.177508</v>
      </c>
      <c r="M11" s="5"/>
    </row>
    <row r="12" spans="1:13" ht="12.75">
      <c r="A12" s="11" t="s">
        <v>28</v>
      </c>
      <c r="B12" s="7" t="s">
        <v>7</v>
      </c>
      <c r="C12" s="8">
        <v>7</v>
      </c>
      <c r="D12" s="8">
        <v>2</v>
      </c>
      <c r="E12" s="9">
        <v>4219900</v>
      </c>
      <c r="F12" s="10">
        <v>1</v>
      </c>
      <c r="G12" s="10">
        <v>212</v>
      </c>
      <c r="H12" s="35">
        <f t="shared" si="0"/>
        <v>75</v>
      </c>
      <c r="I12" s="68">
        <v>19</v>
      </c>
      <c r="J12" s="68">
        <v>19</v>
      </c>
      <c r="K12" s="68">
        <v>19</v>
      </c>
      <c r="L12" s="72">
        <v>18</v>
      </c>
      <c r="M12" s="5"/>
    </row>
    <row r="13" spans="1:13" ht="12.75">
      <c r="A13" s="6" t="s">
        <v>29</v>
      </c>
      <c r="B13" s="7" t="s">
        <v>7</v>
      </c>
      <c r="C13" s="8">
        <v>7</v>
      </c>
      <c r="D13" s="8">
        <v>2</v>
      </c>
      <c r="E13" s="9">
        <v>4219900</v>
      </c>
      <c r="F13" s="10">
        <v>1</v>
      </c>
      <c r="G13" s="10">
        <v>221</v>
      </c>
      <c r="H13" s="35">
        <f t="shared" si="0"/>
        <v>7</v>
      </c>
      <c r="I13" s="68">
        <v>0</v>
      </c>
      <c r="J13" s="68">
        <v>2</v>
      </c>
      <c r="K13" s="68">
        <v>2</v>
      </c>
      <c r="L13" s="72">
        <v>3</v>
      </c>
      <c r="M13" s="5"/>
    </row>
    <row r="14" spans="1:13" ht="12.75">
      <c r="A14" s="6" t="s">
        <v>39</v>
      </c>
      <c r="B14" s="7" t="s">
        <v>7</v>
      </c>
      <c r="C14" s="8">
        <v>7</v>
      </c>
      <c r="D14" s="8">
        <v>2</v>
      </c>
      <c r="E14" s="9">
        <v>4219900</v>
      </c>
      <c r="F14" s="10">
        <v>1</v>
      </c>
      <c r="G14" s="10">
        <v>223</v>
      </c>
      <c r="H14" s="35">
        <f t="shared" si="0"/>
        <v>81</v>
      </c>
      <c r="I14" s="68">
        <v>10</v>
      </c>
      <c r="J14" s="68">
        <v>20</v>
      </c>
      <c r="K14" s="68">
        <v>20</v>
      </c>
      <c r="L14" s="72">
        <v>31</v>
      </c>
      <c r="M14" s="5"/>
    </row>
    <row r="15" spans="1:13" ht="12.75">
      <c r="A15" s="6" t="s">
        <v>53</v>
      </c>
      <c r="B15" s="7" t="s">
        <v>7</v>
      </c>
      <c r="C15" s="8">
        <v>7</v>
      </c>
      <c r="D15" s="8">
        <v>2</v>
      </c>
      <c r="E15" s="9">
        <v>4219900</v>
      </c>
      <c r="F15" s="10">
        <v>1</v>
      </c>
      <c r="G15" s="85">
        <v>225</v>
      </c>
      <c r="H15" s="35">
        <f t="shared" si="0"/>
        <v>80</v>
      </c>
      <c r="I15" s="68">
        <v>20</v>
      </c>
      <c r="J15" s="68">
        <v>20</v>
      </c>
      <c r="K15" s="68">
        <v>20</v>
      </c>
      <c r="L15" s="72">
        <v>20</v>
      </c>
      <c r="M15" s="5"/>
    </row>
    <row r="16" spans="1:13" ht="12.75">
      <c r="A16" s="6" t="s">
        <v>31</v>
      </c>
      <c r="B16" s="82" t="s">
        <v>7</v>
      </c>
      <c r="C16" s="83">
        <v>7</v>
      </c>
      <c r="D16" s="83">
        <v>2</v>
      </c>
      <c r="E16" s="84">
        <v>4219900</v>
      </c>
      <c r="F16" s="85">
        <v>1</v>
      </c>
      <c r="G16" s="85">
        <v>262</v>
      </c>
      <c r="H16" s="35">
        <f t="shared" si="0"/>
        <v>24</v>
      </c>
      <c r="I16" s="35">
        <v>6</v>
      </c>
      <c r="J16" s="35">
        <v>6</v>
      </c>
      <c r="K16" s="35">
        <v>6</v>
      </c>
      <c r="L16" s="79">
        <v>6</v>
      </c>
      <c r="M16" s="5"/>
    </row>
    <row r="17" spans="1:13" ht="12.75">
      <c r="A17" s="6" t="s">
        <v>54</v>
      </c>
      <c r="B17" s="7" t="s">
        <v>7</v>
      </c>
      <c r="C17" s="8">
        <v>7</v>
      </c>
      <c r="D17" s="8">
        <v>2</v>
      </c>
      <c r="E17" s="9">
        <v>4219900</v>
      </c>
      <c r="F17" s="10">
        <v>1</v>
      </c>
      <c r="G17" s="85">
        <v>290</v>
      </c>
      <c r="H17" s="35">
        <f t="shared" si="0"/>
        <v>3.7</v>
      </c>
      <c r="I17" s="35">
        <v>0.7</v>
      </c>
      <c r="J17" s="35">
        <v>1</v>
      </c>
      <c r="K17" s="35">
        <v>1</v>
      </c>
      <c r="L17" s="79">
        <v>1</v>
      </c>
      <c r="M17" s="5"/>
    </row>
    <row r="18" spans="1:13" ht="12.75">
      <c r="A18" s="6" t="s">
        <v>55</v>
      </c>
      <c r="B18" s="7" t="s">
        <v>7</v>
      </c>
      <c r="C18" s="8">
        <v>7</v>
      </c>
      <c r="D18" s="8">
        <v>2</v>
      </c>
      <c r="E18" s="9">
        <v>4219900</v>
      </c>
      <c r="F18" s="10">
        <v>1</v>
      </c>
      <c r="G18" s="85">
        <v>310</v>
      </c>
      <c r="H18" s="35">
        <f t="shared" si="0"/>
        <v>25</v>
      </c>
      <c r="I18" s="35">
        <v>7</v>
      </c>
      <c r="J18" s="35">
        <v>6</v>
      </c>
      <c r="K18" s="35">
        <v>6</v>
      </c>
      <c r="L18" s="79">
        <v>6</v>
      </c>
      <c r="M18" s="5"/>
    </row>
    <row r="19" spans="1:13" ht="12.75">
      <c r="A19" s="6" t="s">
        <v>55</v>
      </c>
      <c r="B19" s="7" t="s">
        <v>7</v>
      </c>
      <c r="C19" s="8">
        <v>7</v>
      </c>
      <c r="D19" s="8">
        <v>2</v>
      </c>
      <c r="E19" s="9">
        <v>4219900</v>
      </c>
      <c r="F19" s="10">
        <v>1</v>
      </c>
      <c r="G19" s="85">
        <v>310</v>
      </c>
      <c r="H19" s="35">
        <f t="shared" si="0"/>
        <v>500</v>
      </c>
      <c r="I19" s="35">
        <v>0</v>
      </c>
      <c r="J19" s="35">
        <v>150</v>
      </c>
      <c r="K19" s="35">
        <v>150</v>
      </c>
      <c r="L19" s="79">
        <v>200</v>
      </c>
      <c r="M19" s="5"/>
    </row>
    <row r="20" spans="1:13" ht="12.75">
      <c r="A20" s="80" t="s">
        <v>33</v>
      </c>
      <c r="B20" s="7" t="s">
        <v>7</v>
      </c>
      <c r="C20" s="8">
        <v>7</v>
      </c>
      <c r="D20" s="8">
        <v>2</v>
      </c>
      <c r="E20" s="9">
        <v>4219900</v>
      </c>
      <c r="F20" s="10">
        <v>1</v>
      </c>
      <c r="G20" s="10">
        <v>340</v>
      </c>
      <c r="H20" s="35">
        <f t="shared" si="0"/>
        <v>100</v>
      </c>
      <c r="I20" s="35">
        <v>25</v>
      </c>
      <c r="J20" s="35">
        <v>25</v>
      </c>
      <c r="K20" s="35">
        <v>25</v>
      </c>
      <c r="L20" s="79">
        <v>25</v>
      </c>
      <c r="M20" s="5"/>
    </row>
    <row r="21" spans="1:13" ht="12.75">
      <c r="A21" s="80" t="s">
        <v>34</v>
      </c>
      <c r="B21" s="7" t="s">
        <v>7</v>
      </c>
      <c r="C21" s="8">
        <v>7</v>
      </c>
      <c r="D21" s="8">
        <v>2</v>
      </c>
      <c r="E21" s="9">
        <v>4219900</v>
      </c>
      <c r="F21" s="10">
        <v>1</v>
      </c>
      <c r="G21" s="12">
        <v>340</v>
      </c>
      <c r="H21" s="35">
        <f t="shared" si="0"/>
        <v>100</v>
      </c>
      <c r="I21" s="35">
        <v>25</v>
      </c>
      <c r="J21" s="35">
        <v>25</v>
      </c>
      <c r="K21" s="35">
        <v>25</v>
      </c>
      <c r="L21" s="79">
        <v>25</v>
      </c>
      <c r="M21" s="5"/>
    </row>
    <row r="22" spans="1:13" ht="12.75">
      <c r="A22" s="81" t="s">
        <v>35</v>
      </c>
      <c r="B22" s="7" t="s">
        <v>7</v>
      </c>
      <c r="C22" s="8">
        <v>7</v>
      </c>
      <c r="D22" s="8">
        <v>2</v>
      </c>
      <c r="E22" s="9">
        <v>4219900</v>
      </c>
      <c r="F22" s="10">
        <v>1</v>
      </c>
      <c r="G22" s="12">
        <v>340</v>
      </c>
      <c r="H22" s="35">
        <f t="shared" si="0"/>
        <v>300</v>
      </c>
      <c r="I22" s="35">
        <v>75</v>
      </c>
      <c r="J22" s="35">
        <v>75</v>
      </c>
      <c r="K22" s="35">
        <v>75</v>
      </c>
      <c r="L22" s="79">
        <v>75</v>
      </c>
      <c r="M22" s="5"/>
    </row>
    <row r="23" spans="1:13" ht="13.5" thickBot="1">
      <c r="A23" s="74" t="s">
        <v>36</v>
      </c>
      <c r="B23" s="17" t="s">
        <v>7</v>
      </c>
      <c r="C23" s="18">
        <v>7</v>
      </c>
      <c r="D23" s="18">
        <v>2</v>
      </c>
      <c r="E23" s="19">
        <v>4361200</v>
      </c>
      <c r="F23" s="20">
        <v>1</v>
      </c>
      <c r="G23" s="61">
        <v>340</v>
      </c>
      <c r="H23" s="86">
        <f t="shared" si="0"/>
        <v>374.746</v>
      </c>
      <c r="I23" s="88">
        <v>93.686</v>
      </c>
      <c r="J23" s="88">
        <v>93.687</v>
      </c>
      <c r="K23" s="88">
        <v>93.686</v>
      </c>
      <c r="L23" s="94">
        <v>93.687</v>
      </c>
      <c r="M23" s="5"/>
    </row>
    <row r="24" spans="1:13" ht="18" customHeight="1" thickBot="1">
      <c r="A24" s="34" t="s">
        <v>59</v>
      </c>
      <c r="B24" s="13" t="s">
        <v>7</v>
      </c>
      <c r="C24" s="14">
        <v>7</v>
      </c>
      <c r="D24" s="14">
        <v>2</v>
      </c>
      <c r="E24" s="15">
        <v>0</v>
      </c>
      <c r="F24" s="16">
        <v>0</v>
      </c>
      <c r="G24" s="16"/>
      <c r="H24" s="37">
        <f>SUM(H25:H43)</f>
        <v>248.06</v>
      </c>
      <c r="I24" s="37">
        <f>SUM(I25:I43)</f>
        <v>248.06</v>
      </c>
      <c r="J24" s="37">
        <f>SUM(J25:J43)</f>
        <v>0</v>
      </c>
      <c r="K24" s="37">
        <f>SUM(K25:K43)</f>
        <v>0</v>
      </c>
      <c r="L24" s="95">
        <f>SUM(L25:L43)</f>
        <v>0</v>
      </c>
      <c r="M24" s="5"/>
    </row>
    <row r="25" spans="1:13" ht="12.75">
      <c r="A25" s="58" t="s">
        <v>8</v>
      </c>
      <c r="B25" s="65" t="s">
        <v>7</v>
      </c>
      <c r="C25" s="66">
        <v>7</v>
      </c>
      <c r="D25" s="66">
        <v>2</v>
      </c>
      <c r="E25" s="67">
        <v>4219900</v>
      </c>
      <c r="F25" s="59">
        <v>1</v>
      </c>
      <c r="G25" s="59">
        <v>211</v>
      </c>
      <c r="H25" s="60">
        <f>I25+J25+K25+L25</f>
        <v>84.687</v>
      </c>
      <c r="I25" s="60">
        <v>84.687</v>
      </c>
      <c r="J25" s="60"/>
      <c r="K25" s="60"/>
      <c r="L25" s="92"/>
      <c r="M25" s="5"/>
    </row>
    <row r="26" spans="1:13" ht="12.75">
      <c r="A26" s="11" t="s">
        <v>9</v>
      </c>
      <c r="B26" s="7" t="s">
        <v>7</v>
      </c>
      <c r="C26" s="8">
        <v>7</v>
      </c>
      <c r="D26" s="8">
        <v>2</v>
      </c>
      <c r="E26" s="9">
        <v>4219900</v>
      </c>
      <c r="F26" s="10">
        <v>1</v>
      </c>
      <c r="G26" s="10">
        <v>213</v>
      </c>
      <c r="H26" s="36">
        <f>I26+J26+K26+L26</f>
        <v>25.573</v>
      </c>
      <c r="I26" s="50">
        <v>25.573</v>
      </c>
      <c r="J26" s="50"/>
      <c r="K26" s="50"/>
      <c r="L26" s="93"/>
      <c r="M26" s="5"/>
    </row>
    <row r="27" spans="1:13" ht="12.75">
      <c r="A27" s="80" t="s">
        <v>33</v>
      </c>
      <c r="B27" s="7" t="s">
        <v>7</v>
      </c>
      <c r="C27" s="8">
        <v>7</v>
      </c>
      <c r="D27" s="8">
        <v>2</v>
      </c>
      <c r="E27" s="9">
        <v>4219900</v>
      </c>
      <c r="F27" s="10">
        <v>1</v>
      </c>
      <c r="G27" s="10">
        <v>340</v>
      </c>
      <c r="H27" s="35">
        <f>I27+J27+K27+L27</f>
        <v>2.8</v>
      </c>
      <c r="I27" s="35">
        <v>2.8</v>
      </c>
      <c r="J27" s="35"/>
      <c r="K27" s="35"/>
      <c r="L27" s="79"/>
      <c r="M27" s="5"/>
    </row>
    <row r="28" spans="1:13" ht="12.75">
      <c r="A28" s="80" t="s">
        <v>34</v>
      </c>
      <c r="B28" s="7" t="s">
        <v>7</v>
      </c>
      <c r="C28" s="8">
        <v>7</v>
      </c>
      <c r="D28" s="8">
        <v>2</v>
      </c>
      <c r="E28" s="9">
        <v>4219900</v>
      </c>
      <c r="F28" s="10">
        <v>1</v>
      </c>
      <c r="G28" s="12">
        <v>340</v>
      </c>
      <c r="H28" s="35">
        <f>I28+J28+K28+L28</f>
        <v>35</v>
      </c>
      <c r="I28" s="35">
        <v>35</v>
      </c>
      <c r="J28" s="35"/>
      <c r="K28" s="35"/>
      <c r="L28" s="79"/>
      <c r="M28" s="5"/>
    </row>
    <row r="29" spans="1:13" ht="13.5" thickBot="1">
      <c r="A29" s="96" t="s">
        <v>35</v>
      </c>
      <c r="B29" s="17" t="s">
        <v>7</v>
      </c>
      <c r="C29" s="18">
        <v>7</v>
      </c>
      <c r="D29" s="18">
        <v>2</v>
      </c>
      <c r="E29" s="19">
        <v>4219900</v>
      </c>
      <c r="F29" s="20">
        <v>1</v>
      </c>
      <c r="G29" s="61">
        <v>340</v>
      </c>
      <c r="H29" s="97">
        <f>I29+J29+K29+L29</f>
        <v>100</v>
      </c>
      <c r="I29" s="97">
        <v>100</v>
      </c>
      <c r="J29" s="97"/>
      <c r="K29" s="97"/>
      <c r="L29" s="98"/>
      <c r="M29" s="5"/>
    </row>
    <row r="30" spans="1:13" ht="12.75">
      <c r="A30" s="90"/>
      <c r="B30" s="23"/>
      <c r="C30" s="24"/>
      <c r="D30" s="24"/>
      <c r="E30" s="25"/>
      <c r="F30" s="26"/>
      <c r="G30" s="52"/>
      <c r="H30" s="91"/>
      <c r="I30" s="91"/>
      <c r="J30" s="91"/>
      <c r="K30" s="91"/>
      <c r="L30" s="91"/>
      <c r="M30" s="5"/>
    </row>
    <row r="31" spans="1:13" ht="12.75">
      <c r="A31" s="90"/>
      <c r="B31" s="23"/>
      <c r="C31" s="24"/>
      <c r="D31" s="24"/>
      <c r="E31" s="25"/>
      <c r="F31" s="26"/>
      <c r="G31" s="52"/>
      <c r="H31" s="91"/>
      <c r="I31" s="91"/>
      <c r="J31" s="91"/>
      <c r="K31" s="91"/>
      <c r="L31" s="91"/>
      <c r="M31" s="5"/>
    </row>
    <row r="32" spans="1:13" ht="12.75">
      <c r="A32" s="90"/>
      <c r="B32" s="23"/>
      <c r="C32" s="24"/>
      <c r="D32" s="24"/>
      <c r="E32" s="25"/>
      <c r="F32" s="26"/>
      <c r="G32" s="52"/>
      <c r="H32" s="91"/>
      <c r="I32" s="91"/>
      <c r="J32" s="91"/>
      <c r="K32" s="91"/>
      <c r="L32" s="91"/>
      <c r="M32" s="5"/>
    </row>
    <row r="33" spans="1:7" s="38" customFormat="1" ht="12.75">
      <c r="A33" s="38" t="s">
        <v>37</v>
      </c>
      <c r="B33" s="39"/>
      <c r="C33" s="39"/>
      <c r="E33" s="39"/>
      <c r="F33" s="100"/>
      <c r="G33" s="38" t="s">
        <v>38</v>
      </c>
    </row>
    <row r="34" spans="1:10" s="5" customFormat="1" ht="12.75">
      <c r="A34" s="1"/>
      <c r="B34" s="2"/>
      <c r="C34" s="2"/>
      <c r="D34" s="2"/>
      <c r="E34" s="2"/>
      <c r="F34" s="99"/>
      <c r="G34" s="2"/>
      <c r="H34" s="1"/>
      <c r="I34" s="1"/>
      <c r="J34" s="1"/>
    </row>
    <row r="35" spans="1:10" s="5" customFormat="1" ht="12.75">
      <c r="A35" s="1"/>
      <c r="B35" s="2"/>
      <c r="C35" s="2"/>
      <c r="D35" s="2"/>
      <c r="E35" s="2"/>
      <c r="F35" s="99"/>
      <c r="G35" s="2"/>
      <c r="H35" s="1"/>
      <c r="I35" s="1"/>
      <c r="J35" s="1"/>
    </row>
    <row r="36" spans="1:10" s="5" customFormat="1" ht="12.75">
      <c r="A36" s="1"/>
      <c r="B36" s="2"/>
      <c r="C36" s="2"/>
      <c r="D36" s="2"/>
      <c r="E36" s="2"/>
      <c r="F36" s="99"/>
      <c r="G36" s="2"/>
      <c r="H36" s="1"/>
      <c r="I36" s="1"/>
      <c r="J36" s="1"/>
    </row>
    <row r="37" spans="1:10" s="5" customFormat="1" ht="12.75">
      <c r="A37" s="1"/>
      <c r="B37" s="2"/>
      <c r="C37" s="2"/>
      <c r="D37" s="2"/>
      <c r="E37" s="2"/>
      <c r="F37" s="99"/>
      <c r="G37" s="2"/>
      <c r="H37" s="1"/>
      <c r="I37" s="1"/>
      <c r="J37" s="1"/>
    </row>
    <row r="38" spans="1:10" s="5" customFormat="1" ht="12.75">
      <c r="A38" s="1"/>
      <c r="B38" s="2"/>
      <c r="C38" s="2"/>
      <c r="D38" s="2"/>
      <c r="E38" s="2"/>
      <c r="F38" s="99"/>
      <c r="G38" s="2"/>
      <c r="H38" s="1"/>
      <c r="I38" s="1"/>
      <c r="J38" s="1"/>
    </row>
    <row r="39" spans="1:10" s="5" customFormat="1" ht="12.75">
      <c r="A39" s="1"/>
      <c r="B39" s="2"/>
      <c r="C39" s="2"/>
      <c r="D39" s="2"/>
      <c r="E39" s="2"/>
      <c r="F39" s="99"/>
      <c r="G39" s="2"/>
      <c r="H39" s="1"/>
      <c r="I39" s="1"/>
      <c r="J39" s="1"/>
    </row>
    <row r="40" spans="1:10" s="5" customFormat="1" ht="12.75">
      <c r="A40" s="1"/>
      <c r="B40" s="2"/>
      <c r="C40" s="2"/>
      <c r="D40" s="2"/>
      <c r="E40" s="2"/>
      <c r="F40" s="99"/>
      <c r="G40" s="2"/>
      <c r="H40" s="1"/>
      <c r="I40" s="1"/>
      <c r="J40" s="1"/>
    </row>
    <row r="41" spans="1:10" s="5" customFormat="1" ht="12.75">
      <c r="A41" s="1"/>
      <c r="B41" s="2"/>
      <c r="C41" s="2"/>
      <c r="D41" s="2"/>
      <c r="E41" s="2"/>
      <c r="F41" s="99"/>
      <c r="G41" s="2"/>
      <c r="H41" s="1"/>
      <c r="I41" s="1"/>
      <c r="J41" s="1"/>
    </row>
    <row r="42" spans="1:10" s="5" customFormat="1" ht="12.75">
      <c r="A42" s="1"/>
      <c r="B42" s="2"/>
      <c r="C42" s="2"/>
      <c r="D42" s="2"/>
      <c r="E42" s="2"/>
      <c r="F42" s="99"/>
      <c r="G42" s="2"/>
      <c r="H42" s="1"/>
      <c r="I42" s="1"/>
      <c r="J42" s="1"/>
    </row>
    <row r="43" spans="1:10" s="5" customFormat="1" ht="12.75">
      <c r="A43" s="1"/>
      <c r="B43" s="2"/>
      <c r="C43" s="2"/>
      <c r="D43" s="2"/>
      <c r="E43" s="2"/>
      <c r="F43" s="99"/>
      <c r="G43" s="2"/>
      <c r="H43" s="1"/>
      <c r="I43" s="1"/>
      <c r="J43" s="1"/>
    </row>
    <row r="44" spans="1:10" s="5" customFormat="1" ht="12.75">
      <c r="A44" s="1"/>
      <c r="B44" s="2"/>
      <c r="C44" s="2"/>
      <c r="D44" s="2"/>
      <c r="E44" s="2"/>
      <c r="F44" s="99"/>
      <c r="G44" s="2"/>
      <c r="H44" s="1"/>
      <c r="I44" s="1"/>
      <c r="J44" s="1"/>
    </row>
    <row r="45" spans="1:10" s="5" customFormat="1" ht="12.75">
      <c r="A45" s="1"/>
      <c r="B45" s="2"/>
      <c r="C45" s="2"/>
      <c r="D45" s="2"/>
      <c r="E45" s="2"/>
      <c r="F45" s="99"/>
      <c r="G45" s="2"/>
      <c r="H45" s="1"/>
      <c r="I45" s="1"/>
      <c r="J45" s="1"/>
    </row>
    <row r="46" spans="1:10" s="5" customFormat="1" ht="12.75">
      <c r="A46" s="1"/>
      <c r="B46" s="2"/>
      <c r="C46" s="2"/>
      <c r="D46" s="2"/>
      <c r="E46" s="2"/>
      <c r="F46" s="99"/>
      <c r="G46" s="2"/>
      <c r="H46" s="1"/>
      <c r="I46" s="1"/>
      <c r="J46" s="1"/>
    </row>
    <row r="47" spans="1:10" s="5" customFormat="1" ht="12.75">
      <c r="A47" s="1"/>
      <c r="B47" s="2"/>
      <c r="C47" s="2"/>
      <c r="D47" s="2"/>
      <c r="E47" s="2"/>
      <c r="F47" s="99"/>
      <c r="G47" s="2"/>
      <c r="H47" s="1"/>
      <c r="I47" s="1"/>
      <c r="J47" s="1"/>
    </row>
    <row r="48" spans="1:10" s="5" customFormat="1" ht="12.75">
      <c r="A48" s="1"/>
      <c r="B48" s="2"/>
      <c r="C48" s="2"/>
      <c r="D48" s="2"/>
      <c r="E48" s="2"/>
      <c r="F48" s="99"/>
      <c r="G48" s="2"/>
      <c r="H48" s="1"/>
      <c r="I48" s="1"/>
      <c r="J48" s="1"/>
    </row>
    <row r="49" spans="1:10" s="5" customFormat="1" ht="12.75">
      <c r="A49" s="1"/>
      <c r="B49" s="2"/>
      <c r="C49" s="2"/>
      <c r="D49" s="2"/>
      <c r="E49" s="2"/>
      <c r="F49" s="99"/>
      <c r="G49" s="2"/>
      <c r="H49" s="1"/>
      <c r="I49" s="1"/>
      <c r="J49" s="1"/>
    </row>
    <row r="50" spans="1:10" s="5" customFormat="1" ht="12.75">
      <c r="A50" s="1"/>
      <c r="B50" s="2"/>
      <c r="C50" s="2"/>
      <c r="D50" s="2"/>
      <c r="E50" s="2"/>
      <c r="F50" s="99"/>
      <c r="G50" s="2"/>
      <c r="H50" s="1"/>
      <c r="I50" s="1"/>
      <c r="J50" s="1"/>
    </row>
    <row r="51" spans="1:10" s="5" customFormat="1" ht="12.75">
      <c r="A51" s="1"/>
      <c r="B51" s="2"/>
      <c r="C51" s="2"/>
      <c r="D51" s="2"/>
      <c r="E51" s="2"/>
      <c r="F51" s="99"/>
      <c r="G51" s="2"/>
      <c r="H51" s="1"/>
      <c r="I51" s="1"/>
      <c r="J51" s="1"/>
    </row>
    <row r="52" spans="1:10" s="5" customFormat="1" ht="12.75">
      <c r="A52" s="1"/>
      <c r="B52" s="2"/>
      <c r="C52" s="2"/>
      <c r="D52" s="2"/>
      <c r="E52" s="2"/>
      <c r="F52" s="99"/>
      <c r="G52" s="2"/>
      <c r="H52" s="1"/>
      <c r="I52" s="1"/>
      <c r="J52" s="1"/>
    </row>
    <row r="53" spans="1:10" s="5" customFormat="1" ht="12.75">
      <c r="A53" s="1"/>
      <c r="B53" s="2"/>
      <c r="C53" s="2"/>
      <c r="D53" s="2"/>
      <c r="E53" s="2"/>
      <c r="F53" s="99"/>
      <c r="G53" s="2"/>
      <c r="H53" s="1"/>
      <c r="I53" s="1"/>
      <c r="J53" s="1"/>
    </row>
    <row r="54" spans="1:10" s="5" customFormat="1" ht="12.75">
      <c r="A54" s="1"/>
      <c r="B54" s="2"/>
      <c r="C54" s="2"/>
      <c r="D54" s="2"/>
      <c r="E54" s="2"/>
      <c r="F54" s="99"/>
      <c r="G54" s="2"/>
      <c r="H54" s="1"/>
      <c r="I54" s="1"/>
      <c r="J54" s="1"/>
    </row>
    <row r="55" spans="1:10" s="5" customFormat="1" ht="12.75">
      <c r="A55" s="1"/>
      <c r="B55" s="2"/>
      <c r="C55" s="2"/>
      <c r="D55" s="2"/>
      <c r="E55" s="2"/>
      <c r="F55" s="99"/>
      <c r="G55" s="2"/>
      <c r="H55" s="1"/>
      <c r="I55" s="1"/>
      <c r="J55" s="1"/>
    </row>
    <row r="56" spans="1:10" s="5" customFormat="1" ht="12.75">
      <c r="A56" s="1"/>
      <c r="B56" s="2"/>
      <c r="C56" s="2"/>
      <c r="D56" s="2"/>
      <c r="E56" s="2"/>
      <c r="F56" s="99"/>
      <c r="G56" s="2"/>
      <c r="H56" s="1"/>
      <c r="I56" s="1"/>
      <c r="J56" s="1"/>
    </row>
    <row r="57" spans="1:10" s="5" customFormat="1" ht="12.75">
      <c r="A57" s="1"/>
      <c r="B57" s="2"/>
      <c r="C57" s="2"/>
      <c r="D57" s="2"/>
      <c r="E57" s="2"/>
      <c r="F57" s="99"/>
      <c r="G57" s="2"/>
      <c r="H57" s="1"/>
      <c r="I57" s="1"/>
      <c r="J57" s="1"/>
    </row>
    <row r="58" spans="1:10" s="5" customFormat="1" ht="12.75">
      <c r="A58" s="1"/>
      <c r="B58" s="2"/>
      <c r="C58" s="2"/>
      <c r="D58" s="2"/>
      <c r="E58" s="2"/>
      <c r="F58" s="99"/>
      <c r="G58" s="2"/>
      <c r="H58" s="1"/>
      <c r="I58" s="1"/>
      <c r="J58" s="1"/>
    </row>
    <row r="59" spans="1:10" s="5" customFormat="1" ht="12.75">
      <c r="A59" s="1"/>
      <c r="B59" s="2"/>
      <c r="C59" s="2"/>
      <c r="D59" s="2"/>
      <c r="E59" s="2"/>
      <c r="F59" s="99"/>
      <c r="G59" s="2"/>
      <c r="H59" s="1"/>
      <c r="I59" s="1"/>
      <c r="J59" s="1"/>
    </row>
    <row r="60" spans="1:10" s="5" customFormat="1" ht="12.75">
      <c r="A60" s="1"/>
      <c r="B60" s="2"/>
      <c r="C60" s="2"/>
      <c r="D60" s="2"/>
      <c r="E60" s="2"/>
      <c r="F60" s="99"/>
      <c r="G60" s="2"/>
      <c r="H60" s="1"/>
      <c r="I60" s="1"/>
      <c r="J60" s="1"/>
    </row>
    <row r="61" spans="1:10" s="5" customFormat="1" ht="12.75">
      <c r="A61" s="1"/>
      <c r="B61" s="2"/>
      <c r="C61" s="2"/>
      <c r="D61" s="2"/>
      <c r="E61" s="2"/>
      <c r="F61" s="99"/>
      <c r="G61" s="2"/>
      <c r="H61" s="1"/>
      <c r="I61" s="1"/>
      <c r="J61" s="1"/>
    </row>
    <row r="62" spans="1:10" s="5" customFormat="1" ht="12.75">
      <c r="A62" s="1"/>
      <c r="B62" s="2"/>
      <c r="C62" s="2"/>
      <c r="D62" s="2"/>
      <c r="E62" s="2"/>
      <c r="F62" s="99"/>
      <c r="G62" s="2"/>
      <c r="H62" s="1"/>
      <c r="I62" s="1"/>
      <c r="J62" s="1"/>
    </row>
    <row r="63" spans="1:10" s="5" customFormat="1" ht="12.75">
      <c r="A63" s="1"/>
      <c r="B63" s="2"/>
      <c r="C63" s="2"/>
      <c r="D63" s="2"/>
      <c r="E63" s="2"/>
      <c r="F63" s="99"/>
      <c r="G63" s="2"/>
      <c r="H63" s="1"/>
      <c r="I63" s="1"/>
      <c r="J63" s="1"/>
    </row>
    <row r="64" spans="1:10" s="5" customFormat="1" ht="12.75">
      <c r="A64" s="1"/>
      <c r="B64" s="2"/>
      <c r="C64" s="2"/>
      <c r="D64" s="2"/>
      <c r="E64" s="2"/>
      <c r="F64" s="99"/>
      <c r="G64" s="2"/>
      <c r="H64" s="1"/>
      <c r="I64" s="1"/>
      <c r="J64" s="1"/>
    </row>
    <row r="65" spans="1:10" s="5" customFormat="1" ht="12.75">
      <c r="A65" s="1"/>
      <c r="B65" s="2"/>
      <c r="C65" s="2"/>
      <c r="D65" s="2"/>
      <c r="E65" s="2"/>
      <c r="F65" s="99"/>
      <c r="G65" s="2"/>
      <c r="H65" s="1"/>
      <c r="I65" s="1"/>
      <c r="J65" s="1"/>
    </row>
    <row r="66" spans="1:10" s="5" customFormat="1" ht="12.75">
      <c r="A66" s="1"/>
      <c r="B66" s="2"/>
      <c r="C66" s="2"/>
      <c r="D66" s="2"/>
      <c r="E66" s="2"/>
      <c r="F66" s="99"/>
      <c r="G66" s="2"/>
      <c r="H66" s="1"/>
      <c r="I66" s="1"/>
      <c r="J66" s="1"/>
    </row>
    <row r="67" spans="1:10" s="5" customFormat="1" ht="12.75">
      <c r="A67" s="1"/>
      <c r="B67" s="2"/>
      <c r="C67" s="2"/>
      <c r="D67" s="2"/>
      <c r="E67" s="2"/>
      <c r="F67" s="99"/>
      <c r="G67" s="2"/>
      <c r="H67" s="1"/>
      <c r="I67" s="1"/>
      <c r="J67" s="1"/>
    </row>
    <row r="68" spans="1:10" s="5" customFormat="1" ht="12.75">
      <c r="A68" s="1"/>
      <c r="B68" s="2"/>
      <c r="C68" s="2"/>
      <c r="D68" s="2"/>
      <c r="E68" s="2"/>
      <c r="F68" s="99"/>
      <c r="G68" s="2"/>
      <c r="H68" s="1"/>
      <c r="I68" s="1"/>
      <c r="J68" s="1"/>
    </row>
    <row r="69" spans="1:10" s="5" customFormat="1" ht="12.75">
      <c r="A69" s="1"/>
      <c r="B69" s="2"/>
      <c r="C69" s="2"/>
      <c r="D69" s="2"/>
      <c r="E69" s="2"/>
      <c r="F69" s="99"/>
      <c r="G69" s="2"/>
      <c r="H69" s="1"/>
      <c r="I69" s="1"/>
      <c r="J69" s="1"/>
    </row>
    <row r="70" spans="1:10" s="5" customFormat="1" ht="12.75">
      <c r="A70" s="1"/>
      <c r="B70" s="2"/>
      <c r="C70" s="2"/>
      <c r="D70" s="2"/>
      <c r="E70" s="2"/>
      <c r="F70" s="99"/>
      <c r="G70" s="2"/>
      <c r="H70" s="1"/>
      <c r="I70" s="1"/>
      <c r="J70" s="1"/>
    </row>
    <row r="71" spans="1:10" s="5" customFormat="1" ht="12.75">
      <c r="A71" s="1"/>
      <c r="B71" s="2"/>
      <c r="C71" s="2"/>
      <c r="D71" s="2"/>
      <c r="E71" s="2"/>
      <c r="F71" s="99"/>
      <c r="G71" s="2"/>
      <c r="H71" s="1"/>
      <c r="I71" s="1"/>
      <c r="J71" s="1"/>
    </row>
    <row r="72" spans="1:10" s="5" customFormat="1" ht="12.75">
      <c r="A72" s="1"/>
      <c r="B72" s="2"/>
      <c r="C72" s="2"/>
      <c r="D72" s="2"/>
      <c r="E72" s="2"/>
      <c r="F72" s="99"/>
      <c r="G72" s="2"/>
      <c r="H72" s="1"/>
      <c r="I72" s="1"/>
      <c r="J72" s="1"/>
    </row>
    <row r="73" spans="1:10" s="5" customFormat="1" ht="12.75">
      <c r="A73" s="1"/>
      <c r="B73" s="2"/>
      <c r="C73" s="2"/>
      <c r="D73" s="2"/>
      <c r="E73" s="2"/>
      <c r="F73" s="99"/>
      <c r="G73" s="2"/>
      <c r="H73" s="1"/>
      <c r="I73" s="1"/>
      <c r="J73" s="1"/>
    </row>
    <row r="74" spans="1:10" s="5" customFormat="1" ht="12.75">
      <c r="A74" s="1"/>
      <c r="B74" s="2"/>
      <c r="C74" s="2"/>
      <c r="D74" s="2"/>
      <c r="E74" s="2"/>
      <c r="F74" s="99"/>
      <c r="G74" s="2"/>
      <c r="H74" s="1"/>
      <c r="I74" s="1"/>
      <c r="J74" s="1"/>
    </row>
    <row r="75" spans="1:10" s="5" customFormat="1" ht="12.75">
      <c r="A75" s="1"/>
      <c r="B75" s="2"/>
      <c r="C75" s="2"/>
      <c r="D75" s="2"/>
      <c r="E75" s="2"/>
      <c r="F75" s="99"/>
      <c r="G75" s="2"/>
      <c r="H75" s="1"/>
      <c r="I75" s="1"/>
      <c r="J75" s="1"/>
    </row>
    <row r="76" spans="1:10" s="5" customFormat="1" ht="12.75">
      <c r="A76" s="1"/>
      <c r="B76" s="2"/>
      <c r="C76" s="2"/>
      <c r="D76" s="2"/>
      <c r="E76" s="2"/>
      <c r="F76" s="99"/>
      <c r="G76" s="2"/>
      <c r="H76" s="1"/>
      <c r="I76" s="1"/>
      <c r="J76" s="1"/>
    </row>
    <row r="77" spans="1:10" s="5" customFormat="1" ht="12.75">
      <c r="A77" s="1"/>
      <c r="B77" s="2"/>
      <c r="C77" s="2"/>
      <c r="D77" s="2"/>
      <c r="E77" s="2"/>
      <c r="F77" s="99"/>
      <c r="G77" s="2"/>
      <c r="H77" s="1"/>
      <c r="I77" s="1"/>
      <c r="J77" s="1"/>
    </row>
    <row r="78" spans="1:10" s="5" customFormat="1" ht="12.75">
      <c r="A78" s="1"/>
      <c r="B78" s="2"/>
      <c r="C78" s="2"/>
      <c r="D78" s="2"/>
      <c r="E78" s="2"/>
      <c r="F78" s="99"/>
      <c r="G78" s="2"/>
      <c r="H78" s="1"/>
      <c r="I78" s="1"/>
      <c r="J78" s="1"/>
    </row>
    <row r="79" spans="1:10" s="5" customFormat="1" ht="12.75">
      <c r="A79" s="1"/>
      <c r="B79" s="2"/>
      <c r="C79" s="2"/>
      <c r="D79" s="2"/>
      <c r="E79" s="2"/>
      <c r="F79" s="99"/>
      <c r="G79" s="2"/>
      <c r="H79" s="1"/>
      <c r="I79" s="1"/>
      <c r="J79" s="1"/>
    </row>
    <row r="80" spans="1:10" s="5" customFormat="1" ht="12.75">
      <c r="A80" s="1"/>
      <c r="B80" s="2"/>
      <c r="C80" s="2"/>
      <c r="D80" s="2"/>
      <c r="E80" s="2"/>
      <c r="F80" s="99"/>
      <c r="G80" s="2"/>
      <c r="H80" s="1"/>
      <c r="I80" s="1"/>
      <c r="J80" s="1"/>
    </row>
    <row r="81" spans="1:10" s="5" customFormat="1" ht="12.75">
      <c r="A81" s="1"/>
      <c r="B81" s="2"/>
      <c r="C81" s="2"/>
      <c r="D81" s="2"/>
      <c r="E81" s="2"/>
      <c r="F81" s="99"/>
      <c r="G81" s="2"/>
      <c r="H81" s="1"/>
      <c r="I81" s="1"/>
      <c r="J81" s="1"/>
    </row>
    <row r="82" spans="1:10" s="5" customFormat="1" ht="12.75">
      <c r="A82" s="1"/>
      <c r="B82" s="2"/>
      <c r="C82" s="2"/>
      <c r="D82" s="2"/>
      <c r="E82" s="2"/>
      <c r="F82" s="99"/>
      <c r="G82" s="2"/>
      <c r="H82" s="1"/>
      <c r="I82" s="1"/>
      <c r="J82" s="1"/>
    </row>
    <row r="83" spans="1:10" s="5" customFormat="1" ht="12.75">
      <c r="A83" s="1"/>
      <c r="B83" s="2"/>
      <c r="C83" s="2"/>
      <c r="D83" s="2"/>
      <c r="E83" s="2"/>
      <c r="F83" s="99"/>
      <c r="G83" s="2"/>
      <c r="H83" s="1"/>
      <c r="I83" s="1"/>
      <c r="J83" s="1"/>
    </row>
    <row r="84" spans="1:10" s="5" customFormat="1" ht="12.75">
      <c r="A84" s="1"/>
      <c r="B84" s="2"/>
      <c r="C84" s="2"/>
      <c r="D84" s="2"/>
      <c r="E84" s="2"/>
      <c r="F84" s="99"/>
      <c r="G84" s="2"/>
      <c r="H84" s="1"/>
      <c r="I84" s="1"/>
      <c r="J84" s="1"/>
    </row>
    <row r="85" spans="1:10" s="5" customFormat="1" ht="12.75">
      <c r="A85" s="1"/>
      <c r="B85" s="2"/>
      <c r="C85" s="2"/>
      <c r="D85" s="2"/>
      <c r="E85" s="2"/>
      <c r="F85" s="99"/>
      <c r="G85" s="2"/>
      <c r="H85" s="1"/>
      <c r="I85" s="1"/>
      <c r="J85" s="1"/>
    </row>
    <row r="86" spans="1:10" s="5" customFormat="1" ht="12.75">
      <c r="A86" s="1"/>
      <c r="B86" s="2"/>
      <c r="C86" s="2"/>
      <c r="D86" s="2"/>
      <c r="E86" s="2"/>
      <c r="F86" s="99"/>
      <c r="G86" s="2"/>
      <c r="H86" s="1"/>
      <c r="I86" s="1"/>
      <c r="J86" s="1"/>
    </row>
    <row r="87" spans="1:10" s="5" customFormat="1" ht="12.75">
      <c r="A87" s="1"/>
      <c r="B87" s="2"/>
      <c r="C87" s="2"/>
      <c r="D87" s="2"/>
      <c r="E87" s="2"/>
      <c r="F87" s="99"/>
      <c r="G87" s="2"/>
      <c r="H87" s="1"/>
      <c r="I87" s="1"/>
      <c r="J87" s="1"/>
    </row>
    <row r="88" spans="1:10" s="5" customFormat="1" ht="12.75">
      <c r="A88" s="1"/>
      <c r="B88" s="2"/>
      <c r="C88" s="2"/>
      <c r="D88" s="2"/>
      <c r="E88" s="2"/>
      <c r="F88" s="99"/>
      <c r="G88" s="2"/>
      <c r="H88" s="1"/>
      <c r="I88" s="1"/>
      <c r="J88" s="1"/>
    </row>
    <row r="89" spans="1:10" s="5" customFormat="1" ht="12.75">
      <c r="A89" s="1"/>
      <c r="B89" s="2"/>
      <c r="C89" s="2"/>
      <c r="D89" s="2"/>
      <c r="E89" s="2"/>
      <c r="F89" s="99"/>
      <c r="G89" s="2"/>
      <c r="H89" s="1"/>
      <c r="I89" s="1"/>
      <c r="J89" s="1"/>
    </row>
    <row r="90" spans="1:10" s="5" customFormat="1" ht="12.75">
      <c r="A90" s="1"/>
      <c r="B90" s="2"/>
      <c r="C90" s="2"/>
      <c r="D90" s="2"/>
      <c r="E90" s="2"/>
      <c r="F90" s="99"/>
      <c r="G90" s="2"/>
      <c r="H90" s="1"/>
      <c r="I90" s="1"/>
      <c r="J90" s="1"/>
    </row>
    <row r="91" spans="1:10" s="5" customFormat="1" ht="12.75">
      <c r="A91" s="1"/>
      <c r="B91" s="2"/>
      <c r="C91" s="2"/>
      <c r="D91" s="2"/>
      <c r="E91" s="2"/>
      <c r="F91" s="99"/>
      <c r="G91" s="2"/>
      <c r="H91" s="1"/>
      <c r="I91" s="1"/>
      <c r="J91" s="1"/>
    </row>
    <row r="92" spans="1:10" s="5" customFormat="1" ht="12.75">
      <c r="A92" s="1"/>
      <c r="B92" s="2"/>
      <c r="C92" s="2"/>
      <c r="D92" s="2"/>
      <c r="E92" s="2"/>
      <c r="F92" s="99"/>
      <c r="G92" s="2"/>
      <c r="H92" s="1"/>
      <c r="I92" s="1"/>
      <c r="J92" s="1"/>
    </row>
    <row r="93" spans="1:10" s="5" customFormat="1" ht="12.75">
      <c r="A93" s="1"/>
      <c r="B93" s="2"/>
      <c r="C93" s="2"/>
      <c r="D93" s="2"/>
      <c r="E93" s="2"/>
      <c r="F93" s="99"/>
      <c r="G93" s="2"/>
      <c r="H93" s="1"/>
      <c r="I93" s="1"/>
      <c r="J93" s="1"/>
    </row>
    <row r="94" spans="1:10" s="5" customFormat="1" ht="12.75">
      <c r="A94" s="1"/>
      <c r="B94" s="2"/>
      <c r="C94" s="2"/>
      <c r="D94" s="2"/>
      <c r="E94" s="2"/>
      <c r="F94" s="99"/>
      <c r="G94" s="2"/>
      <c r="H94" s="1"/>
      <c r="I94" s="1"/>
      <c r="J94" s="1"/>
    </row>
    <row r="95" spans="1:10" s="5" customFormat="1" ht="12.75">
      <c r="A95" s="1"/>
      <c r="B95" s="2"/>
      <c r="C95" s="2"/>
      <c r="D95" s="2"/>
      <c r="E95" s="2"/>
      <c r="F95" s="99"/>
      <c r="G95" s="2"/>
      <c r="H95" s="1"/>
      <c r="I95" s="1"/>
      <c r="J95" s="1"/>
    </row>
    <row r="96" spans="1:10" s="5" customFormat="1" ht="12.75">
      <c r="A96" s="1"/>
      <c r="B96" s="2"/>
      <c r="C96" s="2"/>
      <c r="D96" s="2"/>
      <c r="E96" s="2"/>
      <c r="F96" s="99"/>
      <c r="G96" s="2"/>
      <c r="H96" s="1"/>
      <c r="I96" s="1"/>
      <c r="J96" s="1"/>
    </row>
    <row r="97" spans="1:10" s="5" customFormat="1" ht="12.75">
      <c r="A97" s="1"/>
      <c r="B97" s="2"/>
      <c r="C97" s="2"/>
      <c r="D97" s="2"/>
      <c r="E97" s="2"/>
      <c r="F97" s="99"/>
      <c r="G97" s="2"/>
      <c r="H97" s="1"/>
      <c r="I97" s="1"/>
      <c r="J97" s="1"/>
    </row>
    <row r="98" spans="1:10" s="5" customFormat="1" ht="12.75">
      <c r="A98" s="1"/>
      <c r="B98" s="2"/>
      <c r="C98" s="2"/>
      <c r="D98" s="2"/>
      <c r="E98" s="2"/>
      <c r="F98" s="99"/>
      <c r="G98" s="2"/>
      <c r="H98" s="1"/>
      <c r="I98" s="1"/>
      <c r="J98" s="1"/>
    </row>
    <row r="99" spans="1:10" s="5" customFormat="1" ht="12.75">
      <c r="A99" s="1"/>
      <c r="B99" s="2"/>
      <c r="C99" s="2"/>
      <c r="D99" s="2"/>
      <c r="E99" s="2"/>
      <c r="F99" s="99"/>
      <c r="G99" s="2"/>
      <c r="H99" s="1"/>
      <c r="I99" s="1"/>
      <c r="J99" s="1"/>
    </row>
    <row r="100" spans="1:10" s="5" customFormat="1" ht="12.75">
      <c r="A100" s="1"/>
      <c r="B100" s="2"/>
      <c r="C100" s="2"/>
      <c r="D100" s="2"/>
      <c r="E100" s="2"/>
      <c r="F100" s="99"/>
      <c r="G100" s="2"/>
      <c r="H100" s="1"/>
      <c r="I100" s="1"/>
      <c r="J100" s="1"/>
    </row>
    <row r="101" spans="1:10" s="5" customFormat="1" ht="12.75">
      <c r="A101" s="1"/>
      <c r="B101" s="2"/>
      <c r="C101" s="2"/>
      <c r="D101" s="2"/>
      <c r="E101" s="2"/>
      <c r="F101" s="99"/>
      <c r="G101" s="2"/>
      <c r="H101" s="1"/>
      <c r="I101" s="1"/>
      <c r="J101" s="1"/>
    </row>
    <row r="102" spans="1:10" s="5" customFormat="1" ht="12.75">
      <c r="A102" s="1"/>
      <c r="B102" s="2"/>
      <c r="C102" s="2"/>
      <c r="D102" s="2"/>
      <c r="E102" s="2"/>
      <c r="F102" s="99"/>
      <c r="G102" s="2"/>
      <c r="H102" s="1"/>
      <c r="I102" s="1"/>
      <c r="J102" s="1"/>
    </row>
    <row r="103" spans="1:10" s="5" customFormat="1" ht="12.75">
      <c r="A103" s="1"/>
      <c r="B103" s="2"/>
      <c r="C103" s="2"/>
      <c r="D103" s="2"/>
      <c r="E103" s="2"/>
      <c r="F103" s="99"/>
      <c r="G103" s="2"/>
      <c r="H103" s="1"/>
      <c r="I103" s="1"/>
      <c r="J103" s="1"/>
    </row>
  </sheetData>
  <sheetProtection/>
  <mergeCells count="3">
    <mergeCell ref="A2:L2"/>
    <mergeCell ref="A3:L3"/>
    <mergeCell ref="A4:L4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M1:X97"/>
  <sheetViews>
    <sheetView zoomScalePageLayoutView="0" workbookViewId="0" topLeftCell="M1">
      <selection activeCell="U13" sqref="U13:X13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50.00390625" style="1" customWidth="1"/>
    <col min="14" max="15" width="4.25390625" style="1" customWidth="1"/>
    <col min="16" max="16" width="4.125" style="1" customWidth="1"/>
    <col min="17" max="17" width="14.125" style="1" customWidth="1"/>
    <col min="18" max="18" width="7.375" style="1" customWidth="1"/>
    <col min="19" max="19" width="5.75390625" style="2" customWidth="1"/>
    <col min="20" max="20" width="13.125" style="1" customWidth="1"/>
    <col min="21" max="22" width="12.875" style="1" customWidth="1"/>
    <col min="23" max="24" width="12.87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4:24" ht="29.25" customHeight="1">
      <c r="N1" s="123"/>
      <c r="O1" s="123"/>
      <c r="P1" s="123"/>
      <c r="Q1" s="576" t="s">
        <v>352</v>
      </c>
      <c r="R1" s="576"/>
      <c r="S1" s="576"/>
      <c r="T1" s="576"/>
      <c r="U1" s="576"/>
      <c r="V1" s="576"/>
      <c r="W1" s="576"/>
      <c r="X1" s="576"/>
    </row>
    <row r="2" spans="14:24" ht="15">
      <c r="N2" s="123"/>
      <c r="O2" s="123"/>
      <c r="P2" s="123"/>
      <c r="Q2" s="188"/>
      <c r="R2" s="188"/>
      <c r="S2" s="189"/>
      <c r="T2" s="186" t="s">
        <v>17</v>
      </c>
      <c r="U2" s="189"/>
      <c r="V2" s="189"/>
      <c r="W2" s="189"/>
      <c r="X2" s="189"/>
    </row>
    <row r="3" spans="14:23" ht="14.25">
      <c r="N3" s="123"/>
      <c r="O3" s="123"/>
      <c r="P3" s="123"/>
      <c r="Q3" s="192" t="s">
        <v>67</v>
      </c>
      <c r="S3" s="190"/>
      <c r="T3" s="193"/>
      <c r="U3" s="3"/>
      <c r="V3" s="198">
        <f>T29+T30</f>
        <v>29418.939984000004</v>
      </c>
      <c r="W3" s="196" t="s">
        <v>158</v>
      </c>
    </row>
    <row r="4" spans="14:24" ht="14.25" customHeight="1">
      <c r="N4" s="123"/>
      <c r="O4" s="123"/>
      <c r="P4" s="123"/>
      <c r="Q4" s="513" t="s">
        <v>353</v>
      </c>
      <c r="S4" s="513"/>
      <c r="T4" s="513"/>
      <c r="U4" s="513"/>
      <c r="V4" s="513"/>
      <c r="W4" s="513"/>
      <c r="X4" s="513"/>
    </row>
    <row r="5" spans="14:24" ht="9" customHeight="1">
      <c r="N5" s="123"/>
      <c r="O5" s="123"/>
      <c r="P5" s="123"/>
      <c r="Q5" s="195"/>
      <c r="R5" s="513"/>
      <c r="S5" s="513"/>
      <c r="T5" s="513"/>
      <c r="U5" s="513"/>
      <c r="V5" s="513"/>
      <c r="W5" s="513"/>
      <c r="X5" s="513"/>
    </row>
    <row r="6" spans="14:24" ht="15" customHeight="1">
      <c r="N6" s="123"/>
      <c r="O6" s="123"/>
      <c r="P6" s="123"/>
      <c r="Q6" s="195"/>
      <c r="R6" s="195"/>
      <c r="S6" s="195"/>
      <c r="T6" s="195"/>
      <c r="U6" s="578" t="s">
        <v>18</v>
      </c>
      <c r="V6" s="578"/>
      <c r="W6" s="195"/>
      <c r="X6" s="195"/>
    </row>
    <row r="7" spans="14:24" ht="27.75" customHeight="1" thickBot="1">
      <c r="N7" s="123"/>
      <c r="O7" s="123"/>
      <c r="P7" s="123"/>
      <c r="Q7" s="195"/>
      <c r="R7" s="576" t="s">
        <v>173</v>
      </c>
      <c r="S7" s="576"/>
      <c r="T7" s="576"/>
      <c r="U7" s="576"/>
      <c r="V7" s="199"/>
      <c r="W7" s="576" t="s">
        <v>159</v>
      </c>
      <c r="X7" s="576"/>
    </row>
    <row r="8" spans="13:24" ht="25.5" customHeight="1">
      <c r="M8" s="577" t="s">
        <v>365</v>
      </c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</row>
    <row r="9" spans="13:24" ht="18.75" customHeight="1">
      <c r="M9" s="577" t="s">
        <v>155</v>
      </c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</row>
    <row r="10" spans="13:24" ht="22.5">
      <c r="M10" s="577" t="s">
        <v>366</v>
      </c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</row>
    <row r="11" spans="14:24" ht="13.5" customHeight="1" thickBot="1">
      <c r="N11" s="2"/>
      <c r="O11" s="2"/>
      <c r="P11" s="2"/>
      <c r="Q11" s="2"/>
      <c r="R11" s="99"/>
      <c r="V11" s="4"/>
      <c r="X11" s="185" t="s">
        <v>156</v>
      </c>
    </row>
    <row r="12" spans="13:24" ht="18" customHeight="1" thickBot="1">
      <c r="M12" s="210" t="s">
        <v>0</v>
      </c>
      <c r="N12" s="21" t="s">
        <v>1</v>
      </c>
      <c r="O12" s="21" t="s">
        <v>2</v>
      </c>
      <c r="P12" s="21" t="s">
        <v>3</v>
      </c>
      <c r="Q12" s="21" t="s">
        <v>4</v>
      </c>
      <c r="R12" s="21" t="s">
        <v>5</v>
      </c>
      <c r="S12" s="21" t="s">
        <v>6</v>
      </c>
      <c r="T12" s="21" t="s">
        <v>12</v>
      </c>
      <c r="U12" s="32" t="s">
        <v>13</v>
      </c>
      <c r="V12" s="32" t="s">
        <v>14</v>
      </c>
      <c r="W12" s="32" t="s">
        <v>15</v>
      </c>
      <c r="X12" s="40" t="s">
        <v>16</v>
      </c>
    </row>
    <row r="13" spans="13:24" s="452" customFormat="1" ht="16.5" thickBot="1">
      <c r="M13" s="503" t="s">
        <v>346</v>
      </c>
      <c r="N13" s="504"/>
      <c r="O13" s="505"/>
      <c r="P13" s="505"/>
      <c r="Q13" s="506"/>
      <c r="R13" s="507"/>
      <c r="S13" s="507"/>
      <c r="T13" s="508">
        <f>T14+T16+T17+T20+T22+T23+T24+T26+T27+T29+T30+T34+T25</f>
        <v>32886.744984000004</v>
      </c>
      <c r="U13" s="508">
        <f>U14+U16+U17+U20+U22+U23+U24+U26+U27+U29+U30+U34</f>
        <v>8462.752298</v>
      </c>
      <c r="V13" s="508">
        <f>V14+V16+V17+V20+V22+V23+V24+V26+V27+V29+V30+V34+V25</f>
        <v>9657.855252</v>
      </c>
      <c r="W13" s="508">
        <f>W14+W16+W17+W20+W22+W23+W24+W26+W27+W29+W30+W34</f>
        <v>6134.322344</v>
      </c>
      <c r="X13" s="509">
        <f>X14+X16+X17+X20+X22+X23+X24+X26+X27+X29+X30+X34</f>
        <v>8631.81509</v>
      </c>
    </row>
    <row r="14" spans="13:24" s="452" customFormat="1" ht="15.75">
      <c r="M14" s="494" t="s">
        <v>39</v>
      </c>
      <c r="N14" s="495" t="s">
        <v>7</v>
      </c>
      <c r="O14" s="496">
        <v>7</v>
      </c>
      <c r="P14" s="496">
        <v>2</v>
      </c>
      <c r="Q14" s="497">
        <v>9994219900</v>
      </c>
      <c r="R14" s="498">
        <v>244</v>
      </c>
      <c r="S14" s="499">
        <v>223</v>
      </c>
      <c r="T14" s="500">
        <f>U14+V14+W14+X14</f>
        <v>2173.4</v>
      </c>
      <c r="U14" s="501">
        <v>905.4</v>
      </c>
      <c r="V14" s="501">
        <v>160</v>
      </c>
      <c r="W14" s="501">
        <v>122</v>
      </c>
      <c r="X14" s="502">
        <v>986</v>
      </c>
    </row>
    <row r="15" spans="13:24" s="443" customFormat="1" ht="11.25">
      <c r="M15" s="432" t="s">
        <v>349</v>
      </c>
      <c r="N15" s="445" t="s">
        <v>7</v>
      </c>
      <c r="O15" s="446">
        <v>7</v>
      </c>
      <c r="P15" s="446">
        <v>2</v>
      </c>
      <c r="Q15" s="447">
        <v>9994219900</v>
      </c>
      <c r="R15" s="448">
        <v>244</v>
      </c>
      <c r="S15" s="450">
        <v>223</v>
      </c>
      <c r="T15" s="470">
        <f>U15+V15+W15+X15</f>
        <v>349.4</v>
      </c>
      <c r="U15" s="439">
        <v>349.4</v>
      </c>
      <c r="V15" s="439"/>
      <c r="W15" s="439"/>
      <c r="X15" s="449"/>
    </row>
    <row r="16" spans="13:24" s="452" customFormat="1" ht="15.75">
      <c r="M16" s="461" t="s">
        <v>63</v>
      </c>
      <c r="N16" s="454" t="s">
        <v>7</v>
      </c>
      <c r="O16" s="455">
        <v>7</v>
      </c>
      <c r="P16" s="455">
        <v>2</v>
      </c>
      <c r="Q16" s="456">
        <v>9994219900</v>
      </c>
      <c r="R16" s="457">
        <v>244</v>
      </c>
      <c r="S16" s="458">
        <v>225</v>
      </c>
      <c r="T16" s="468">
        <f aca="true" t="shared" si="0" ref="T16:T26">U16+V16+W16+X16</f>
        <v>281.2</v>
      </c>
      <c r="U16" s="459">
        <v>0</v>
      </c>
      <c r="V16" s="459">
        <v>281.2</v>
      </c>
      <c r="W16" s="459">
        <v>0</v>
      </c>
      <c r="X16" s="460">
        <v>0</v>
      </c>
    </row>
    <row r="17" spans="13:24" s="452" customFormat="1" ht="15.75">
      <c r="M17" s="462" t="s">
        <v>74</v>
      </c>
      <c r="N17" s="463" t="s">
        <v>7</v>
      </c>
      <c r="O17" s="464">
        <v>7</v>
      </c>
      <c r="P17" s="464">
        <v>2</v>
      </c>
      <c r="Q17" s="465">
        <v>9994219900</v>
      </c>
      <c r="R17" s="466">
        <v>244</v>
      </c>
      <c r="S17" s="467">
        <v>226</v>
      </c>
      <c r="T17" s="468">
        <f t="shared" si="0"/>
        <v>44.8</v>
      </c>
      <c r="U17" s="468">
        <v>0</v>
      </c>
      <c r="V17" s="468">
        <v>44.8</v>
      </c>
      <c r="W17" s="468">
        <v>0</v>
      </c>
      <c r="X17" s="469">
        <v>0</v>
      </c>
    </row>
    <row r="18" spans="13:24" s="451" customFormat="1" ht="12">
      <c r="M18" s="441" t="s">
        <v>350</v>
      </c>
      <c r="N18" s="433" t="s">
        <v>7</v>
      </c>
      <c r="O18" s="434">
        <v>7</v>
      </c>
      <c r="P18" s="434">
        <v>2</v>
      </c>
      <c r="Q18" s="435">
        <v>9994219900</v>
      </c>
      <c r="R18" s="436">
        <v>244</v>
      </c>
      <c r="S18" s="440">
        <v>226</v>
      </c>
      <c r="T18" s="437">
        <f t="shared" si="0"/>
        <v>22</v>
      </c>
      <c r="U18" s="437"/>
      <c r="V18" s="437">
        <v>22</v>
      </c>
      <c r="W18" s="437"/>
      <c r="X18" s="438"/>
    </row>
    <row r="19" spans="13:24" ht="12.75" hidden="1">
      <c r="M19" s="214" t="s">
        <v>74</v>
      </c>
      <c r="N19" s="7" t="s">
        <v>7</v>
      </c>
      <c r="O19" s="8">
        <v>7</v>
      </c>
      <c r="P19" s="8">
        <v>2</v>
      </c>
      <c r="Q19" s="9">
        <v>9994219900</v>
      </c>
      <c r="R19" s="10">
        <v>244</v>
      </c>
      <c r="S19" s="12">
        <v>226</v>
      </c>
      <c r="T19" s="437">
        <f t="shared" si="0"/>
        <v>0</v>
      </c>
      <c r="U19" s="36"/>
      <c r="V19" s="36"/>
      <c r="W19" s="36"/>
      <c r="X19" s="114"/>
    </row>
    <row r="20" spans="13:24" s="452" customFormat="1" ht="15.75">
      <c r="M20" s="453" t="s">
        <v>93</v>
      </c>
      <c r="N20" s="454" t="s">
        <v>7</v>
      </c>
      <c r="O20" s="455">
        <v>7</v>
      </c>
      <c r="P20" s="455">
        <v>2</v>
      </c>
      <c r="Q20" s="456">
        <v>9994219900</v>
      </c>
      <c r="R20" s="457">
        <v>851</v>
      </c>
      <c r="S20" s="458">
        <v>291</v>
      </c>
      <c r="T20" s="468">
        <f t="shared" si="0"/>
        <v>367.43</v>
      </c>
      <c r="U20" s="459">
        <v>73.6</v>
      </c>
      <c r="V20" s="459">
        <v>97.943</v>
      </c>
      <c r="W20" s="459">
        <v>97.943</v>
      </c>
      <c r="X20" s="460">
        <v>97.944</v>
      </c>
    </row>
    <row r="21" spans="13:24" s="451" customFormat="1" ht="12">
      <c r="M21" s="441" t="s">
        <v>350</v>
      </c>
      <c r="N21" s="433" t="s">
        <v>7</v>
      </c>
      <c r="O21" s="434">
        <v>7</v>
      </c>
      <c r="P21" s="434">
        <v>2</v>
      </c>
      <c r="Q21" s="435">
        <v>9994219900</v>
      </c>
      <c r="R21" s="436">
        <v>851</v>
      </c>
      <c r="S21" s="440">
        <v>291</v>
      </c>
      <c r="T21" s="437">
        <f>U21+V21+W21+X21</f>
        <v>73.6</v>
      </c>
      <c r="U21" s="437">
        <v>73.6</v>
      </c>
      <c r="V21" s="437"/>
      <c r="W21" s="437"/>
      <c r="X21" s="438"/>
    </row>
    <row r="22" spans="13:24" s="452" customFormat="1" ht="15.75">
      <c r="M22" s="453" t="s">
        <v>54</v>
      </c>
      <c r="N22" s="454" t="s">
        <v>7</v>
      </c>
      <c r="O22" s="455">
        <v>7</v>
      </c>
      <c r="P22" s="455">
        <v>2</v>
      </c>
      <c r="Q22" s="456">
        <v>9994219900</v>
      </c>
      <c r="R22" s="457">
        <v>851</v>
      </c>
      <c r="S22" s="458">
        <v>291</v>
      </c>
      <c r="T22" s="468">
        <f t="shared" si="0"/>
        <v>36.975</v>
      </c>
      <c r="U22" s="459">
        <v>0</v>
      </c>
      <c r="V22" s="459">
        <v>0</v>
      </c>
      <c r="W22" s="459">
        <v>0</v>
      </c>
      <c r="X22" s="460">
        <v>36.975</v>
      </c>
    </row>
    <row r="23" spans="13:24" s="452" customFormat="1" ht="15.75">
      <c r="M23" s="453" t="s">
        <v>154</v>
      </c>
      <c r="N23" s="454" t="s">
        <v>7</v>
      </c>
      <c r="O23" s="455">
        <v>7</v>
      </c>
      <c r="P23" s="455">
        <v>2</v>
      </c>
      <c r="Q23" s="456">
        <v>9994219900</v>
      </c>
      <c r="R23" s="457">
        <v>852</v>
      </c>
      <c r="S23" s="458">
        <v>291</v>
      </c>
      <c r="T23" s="468">
        <f t="shared" si="0"/>
        <v>8</v>
      </c>
      <c r="U23" s="459">
        <v>0</v>
      </c>
      <c r="V23" s="459">
        <v>0</v>
      </c>
      <c r="W23" s="459">
        <v>0</v>
      </c>
      <c r="X23" s="460">
        <v>8</v>
      </c>
    </row>
    <row r="24" spans="13:24" s="452" customFormat="1" ht="15.75">
      <c r="M24" s="453" t="s">
        <v>147</v>
      </c>
      <c r="N24" s="454" t="s">
        <v>7</v>
      </c>
      <c r="O24" s="455">
        <v>7</v>
      </c>
      <c r="P24" s="455">
        <v>2</v>
      </c>
      <c r="Q24" s="456">
        <v>9994219900</v>
      </c>
      <c r="R24" s="457">
        <v>244</v>
      </c>
      <c r="S24" s="458">
        <v>343</v>
      </c>
      <c r="T24" s="468">
        <f t="shared" si="0"/>
        <v>120</v>
      </c>
      <c r="U24" s="459">
        <v>30</v>
      </c>
      <c r="V24" s="459">
        <v>30</v>
      </c>
      <c r="W24" s="459">
        <v>30</v>
      </c>
      <c r="X24" s="460">
        <v>30</v>
      </c>
    </row>
    <row r="25" spans="13:24" s="452" customFormat="1" ht="15.75">
      <c r="M25" s="453" t="s">
        <v>364</v>
      </c>
      <c r="N25" s="454" t="s">
        <v>7</v>
      </c>
      <c r="O25" s="455">
        <v>7</v>
      </c>
      <c r="P25" s="455">
        <v>2</v>
      </c>
      <c r="Q25" s="456">
        <v>9994219900</v>
      </c>
      <c r="R25" s="457">
        <v>244</v>
      </c>
      <c r="S25" s="458">
        <v>344</v>
      </c>
      <c r="T25" s="468">
        <f>U25+V25+W25+X25</f>
        <v>50</v>
      </c>
      <c r="U25" s="459">
        <v>0</v>
      </c>
      <c r="V25" s="459">
        <v>50</v>
      </c>
      <c r="W25" s="459">
        <v>0</v>
      </c>
      <c r="X25" s="460">
        <v>0</v>
      </c>
    </row>
    <row r="26" spans="13:24" s="452" customFormat="1" ht="15.75">
      <c r="M26" s="453" t="s">
        <v>351</v>
      </c>
      <c r="N26" s="454" t="s">
        <v>7</v>
      </c>
      <c r="O26" s="455">
        <v>7</v>
      </c>
      <c r="P26" s="455">
        <v>2</v>
      </c>
      <c r="Q26" s="456">
        <v>9994219900</v>
      </c>
      <c r="R26" s="457">
        <v>244</v>
      </c>
      <c r="S26" s="458">
        <v>346</v>
      </c>
      <c r="T26" s="468">
        <f t="shared" si="0"/>
        <v>50</v>
      </c>
      <c r="U26" s="459">
        <v>0</v>
      </c>
      <c r="V26" s="459">
        <v>25</v>
      </c>
      <c r="W26" s="459">
        <v>25</v>
      </c>
      <c r="X26" s="460">
        <v>0</v>
      </c>
    </row>
    <row r="27" spans="13:24" s="452" customFormat="1" ht="15.75">
      <c r="M27" s="453" t="s">
        <v>36</v>
      </c>
      <c r="N27" s="454" t="s">
        <v>7</v>
      </c>
      <c r="O27" s="455">
        <v>7</v>
      </c>
      <c r="P27" s="455">
        <v>2</v>
      </c>
      <c r="Q27" s="456">
        <v>1920202590</v>
      </c>
      <c r="R27" s="457">
        <v>244</v>
      </c>
      <c r="S27" s="458">
        <v>342</v>
      </c>
      <c r="T27" s="468">
        <f>U27+V27+W27+X27</f>
        <v>336</v>
      </c>
      <c r="U27" s="459">
        <v>99.016</v>
      </c>
      <c r="V27" s="459">
        <v>79.213</v>
      </c>
      <c r="W27" s="459">
        <v>39.606</v>
      </c>
      <c r="X27" s="460">
        <v>118.165</v>
      </c>
    </row>
    <row r="28" spans="13:24" s="452" customFormat="1" ht="15.75">
      <c r="M28" s="480" t="s">
        <v>166</v>
      </c>
      <c r="N28" s="471"/>
      <c r="O28" s="472"/>
      <c r="P28" s="472"/>
      <c r="Q28" s="473"/>
      <c r="R28" s="474"/>
      <c r="S28" s="474"/>
      <c r="T28" s="475">
        <f>T29+T30</f>
        <v>29418.939984000004</v>
      </c>
      <c r="U28" s="475">
        <f>U29+U30</f>
        <v>7354.736298</v>
      </c>
      <c r="V28" s="475">
        <f>V29+V30</f>
        <v>8889.699251999999</v>
      </c>
      <c r="W28" s="475">
        <f>W29+W30</f>
        <v>5819.773344</v>
      </c>
      <c r="X28" s="481">
        <f>X29+X30</f>
        <v>7354.73109</v>
      </c>
    </row>
    <row r="29" spans="13:24" s="452" customFormat="1" ht="15.75">
      <c r="M29" s="482" t="s">
        <v>8</v>
      </c>
      <c r="N29" s="463" t="s">
        <v>7</v>
      </c>
      <c r="O29" s="464">
        <v>7</v>
      </c>
      <c r="P29" s="464">
        <v>2</v>
      </c>
      <c r="Q29" s="465">
        <v>1920206590</v>
      </c>
      <c r="R29" s="466">
        <v>111</v>
      </c>
      <c r="S29" s="466">
        <v>211</v>
      </c>
      <c r="T29" s="468">
        <f>U29+V29+W29+X29</f>
        <v>22595.192000000003</v>
      </c>
      <c r="U29" s="468">
        <v>5648.799</v>
      </c>
      <c r="V29" s="468">
        <v>6827.726</v>
      </c>
      <c r="W29" s="468">
        <v>4469.872</v>
      </c>
      <c r="X29" s="469">
        <v>5648.795</v>
      </c>
    </row>
    <row r="30" spans="13:24" s="452" customFormat="1" ht="16.5" thickBot="1">
      <c r="M30" s="526" t="s">
        <v>9</v>
      </c>
      <c r="N30" s="527" t="s">
        <v>7</v>
      </c>
      <c r="O30" s="528">
        <v>7</v>
      </c>
      <c r="P30" s="528">
        <v>2</v>
      </c>
      <c r="Q30" s="529">
        <v>1920206590</v>
      </c>
      <c r="R30" s="530">
        <v>119</v>
      </c>
      <c r="S30" s="530">
        <v>213</v>
      </c>
      <c r="T30" s="491">
        <f>U30+V30+W30+X30</f>
        <v>6823.747984</v>
      </c>
      <c r="U30" s="491">
        <f>U29*30.2%</f>
        <v>1705.9372979999998</v>
      </c>
      <c r="V30" s="491">
        <f>V29*30.2%</f>
        <v>2061.973252</v>
      </c>
      <c r="W30" s="491">
        <f>W29*30.2%</f>
        <v>1349.901344</v>
      </c>
      <c r="X30" s="531">
        <f>X29*30.2%</f>
        <v>1705.93609</v>
      </c>
    </row>
    <row r="31" spans="13:24" s="442" customFormat="1" ht="11.25" customHeight="1" hidden="1">
      <c r="M31" s="519"/>
      <c r="N31" s="520"/>
      <c r="O31" s="521"/>
      <c r="P31" s="521"/>
      <c r="Q31" s="522"/>
      <c r="R31" s="523"/>
      <c r="S31" s="523"/>
      <c r="T31" s="524"/>
      <c r="U31" s="524"/>
      <c r="V31" s="524"/>
      <c r="W31" s="524"/>
      <c r="X31" s="525"/>
    </row>
    <row r="32" spans="13:24" s="443" customFormat="1" ht="11.25" hidden="1">
      <c r="M32" s="485"/>
      <c r="N32" s="445"/>
      <c r="O32" s="446"/>
      <c r="P32" s="446"/>
      <c r="Q32" s="447"/>
      <c r="R32" s="448"/>
      <c r="S32" s="448"/>
      <c r="T32" s="470"/>
      <c r="U32" s="439"/>
      <c r="V32" s="439"/>
      <c r="W32" s="439"/>
      <c r="X32" s="449"/>
    </row>
    <row r="33" spans="13:24" s="443" customFormat="1" ht="11.25" hidden="1">
      <c r="M33" s="444"/>
      <c r="N33" s="445"/>
      <c r="O33" s="446"/>
      <c r="P33" s="446"/>
      <c r="Q33" s="447"/>
      <c r="R33" s="448"/>
      <c r="S33" s="448"/>
      <c r="T33" s="470"/>
      <c r="U33" s="439"/>
      <c r="V33" s="439"/>
      <c r="W33" s="439"/>
      <c r="X33" s="449"/>
    </row>
    <row r="34" spans="13:24" s="452" customFormat="1" ht="16.5" hidden="1" thickBot="1">
      <c r="M34" s="486"/>
      <c r="N34" s="487"/>
      <c r="O34" s="488"/>
      <c r="P34" s="488"/>
      <c r="Q34" s="489"/>
      <c r="R34" s="490"/>
      <c r="S34" s="490"/>
      <c r="T34" s="491"/>
      <c r="U34" s="492"/>
      <c r="V34" s="492"/>
      <c r="W34" s="492"/>
      <c r="X34" s="493"/>
    </row>
    <row r="35" s="157" customFormat="1" ht="15.75"/>
    <row r="36" spans="13:22" s="5" customFormat="1" ht="16.5" thickBot="1">
      <c r="M36" s="155" t="s">
        <v>148</v>
      </c>
      <c r="N36" s="155"/>
      <c r="O36" s="155"/>
      <c r="P36" s="155"/>
      <c r="Q36" s="512"/>
      <c r="R36" s="512"/>
      <c r="S36" s="166"/>
      <c r="T36" s="166"/>
      <c r="U36" s="155" t="s">
        <v>150</v>
      </c>
      <c r="V36" s="156"/>
    </row>
    <row r="37" spans="19:20" s="5" customFormat="1" ht="11.25" customHeight="1">
      <c r="S37" s="510"/>
      <c r="T37" s="510"/>
    </row>
    <row r="38" spans="13:22" s="5" customFormat="1" ht="16.5" thickBot="1">
      <c r="M38" s="155" t="s">
        <v>149</v>
      </c>
      <c r="N38" s="155"/>
      <c r="O38" s="155"/>
      <c r="P38" s="155"/>
      <c r="Q38" s="512"/>
      <c r="R38" s="512"/>
      <c r="S38" s="165"/>
      <c r="T38" s="511"/>
      <c r="U38" s="575" t="s">
        <v>151</v>
      </c>
      <c r="V38" s="575"/>
    </row>
    <row r="39" s="157" customFormat="1" ht="15.75" hidden="1"/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  <row r="97" spans="13:22" s="5" customFormat="1" ht="12.75">
      <c r="M97" s="1"/>
      <c r="N97" s="1"/>
      <c r="O97" s="1"/>
      <c r="P97" s="1"/>
      <c r="Q97" s="1"/>
      <c r="R97" s="1"/>
      <c r="S97" s="2"/>
      <c r="T97" s="1"/>
      <c r="U97" s="1"/>
      <c r="V97" s="1"/>
    </row>
  </sheetData>
  <sheetProtection/>
  <mergeCells count="8">
    <mergeCell ref="U38:V38"/>
    <mergeCell ref="Q1:X1"/>
    <mergeCell ref="M9:X9"/>
    <mergeCell ref="M10:X10"/>
    <mergeCell ref="U6:V6"/>
    <mergeCell ref="R7:U7"/>
    <mergeCell ref="W7:X7"/>
    <mergeCell ref="M8:X8"/>
  </mergeCells>
  <printOptions/>
  <pageMargins left="0.3937007874015748" right="0" top="0.7874015748031497" bottom="0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M1:X89"/>
  <sheetViews>
    <sheetView tabSelected="1" zoomScalePageLayoutView="0" workbookViewId="0" topLeftCell="M1">
      <selection activeCell="V7" sqref="V7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50.75390625" style="1" customWidth="1"/>
    <col min="14" max="14" width="4.00390625" style="1" customWidth="1"/>
    <col min="15" max="15" width="4.25390625" style="1" customWidth="1"/>
    <col min="16" max="16" width="4.125" style="1" customWidth="1"/>
    <col min="17" max="17" width="13.375" style="1" customWidth="1"/>
    <col min="18" max="18" width="7.375" style="1" customWidth="1"/>
    <col min="19" max="19" width="5.75390625" style="2" customWidth="1"/>
    <col min="20" max="20" width="13.125" style="1" customWidth="1"/>
    <col min="21" max="21" width="11.00390625" style="1" customWidth="1"/>
    <col min="22" max="22" width="11.625" style="1" customWidth="1"/>
    <col min="23" max="23" width="10.125" style="3" customWidth="1"/>
    <col min="24" max="24" width="10.875" style="3" customWidth="1"/>
    <col min="25" max="16384" width="9.125" style="3" customWidth="1"/>
  </cols>
  <sheetData>
    <row r="1" spans="13:24" ht="31.5" customHeight="1">
      <c r="M1" s="579" t="s">
        <v>367</v>
      </c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</row>
    <row r="2" spans="13:24" ht="22.5">
      <c r="M2" s="577" t="s">
        <v>155</v>
      </c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spans="13:24" ht="23.25" customHeight="1">
      <c r="M3" s="577" t="s">
        <v>366</v>
      </c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spans="14:24" ht="13.5" customHeight="1" thickBot="1">
      <c r="N4" s="2"/>
      <c r="O4" s="2"/>
      <c r="P4" s="2"/>
      <c r="Q4" s="2"/>
      <c r="R4" s="99"/>
      <c r="V4" s="4"/>
      <c r="X4" s="185" t="s">
        <v>156</v>
      </c>
    </row>
    <row r="5" spans="13:24" ht="18" customHeight="1" thickBot="1">
      <c r="M5" s="210" t="s">
        <v>0</v>
      </c>
      <c r="N5" s="21" t="s">
        <v>1</v>
      </c>
      <c r="O5" s="21" t="s">
        <v>2</v>
      </c>
      <c r="P5" s="21" t="s">
        <v>3</v>
      </c>
      <c r="Q5" s="21" t="s">
        <v>4</v>
      </c>
      <c r="R5" s="21" t="s">
        <v>5</v>
      </c>
      <c r="S5" s="21" t="s">
        <v>6</v>
      </c>
      <c r="T5" s="21" t="s">
        <v>12</v>
      </c>
      <c r="U5" s="32" t="s">
        <v>13</v>
      </c>
      <c r="V5" s="32" t="s">
        <v>14</v>
      </c>
      <c r="W5" s="32" t="s">
        <v>15</v>
      </c>
      <c r="X5" s="40" t="s">
        <v>16</v>
      </c>
    </row>
    <row r="6" spans="13:24" s="452" customFormat="1" ht="16.5" thickBot="1">
      <c r="M6" s="503" t="s">
        <v>346</v>
      </c>
      <c r="N6" s="504"/>
      <c r="O6" s="505"/>
      <c r="P6" s="505"/>
      <c r="Q6" s="506"/>
      <c r="R6" s="507"/>
      <c r="S6" s="507"/>
      <c r="T6" s="508">
        <f>T7+T9+T10+T13+T15+T16+T17+T19+T20+T22+T23+T27+T18</f>
        <v>32886.744984000004</v>
      </c>
      <c r="U6" s="508">
        <f>U7+U9+U10+U13+U15+U16+U17+U19+U20+U22+U23+U27</f>
        <v>8462.752298</v>
      </c>
      <c r="V6" s="508">
        <f>V7+V9+V10+V13+V15+V16+V17+V19+V20+V22+V23+V27+V18</f>
        <v>9657.855252</v>
      </c>
      <c r="W6" s="508">
        <f>W7+W9+W10+W13+W15+W16+W17+W19+W20+W22+W23+W27</f>
        <v>6134.322344</v>
      </c>
      <c r="X6" s="509">
        <f>X7+X9+X10+X13+X15+X16+X17+X19+X20+X22+X23+X27</f>
        <v>8631.81509</v>
      </c>
    </row>
    <row r="7" spans="13:24" s="452" customFormat="1" ht="15.75">
      <c r="M7" s="494" t="s">
        <v>39</v>
      </c>
      <c r="N7" s="495" t="s">
        <v>7</v>
      </c>
      <c r="O7" s="496">
        <v>7</v>
      </c>
      <c r="P7" s="496">
        <v>2</v>
      </c>
      <c r="Q7" s="497">
        <v>9994219900</v>
      </c>
      <c r="R7" s="498">
        <v>244</v>
      </c>
      <c r="S7" s="499">
        <v>223</v>
      </c>
      <c r="T7" s="500">
        <f>U7+V7+W7+X7</f>
        <v>2173.4</v>
      </c>
      <c r="U7" s="501">
        <v>905.4</v>
      </c>
      <c r="V7" s="501">
        <v>160</v>
      </c>
      <c r="W7" s="501">
        <v>122</v>
      </c>
      <c r="X7" s="502">
        <v>986</v>
      </c>
    </row>
    <row r="8" spans="13:24" s="443" customFormat="1" ht="11.25">
      <c r="M8" s="432" t="s">
        <v>349</v>
      </c>
      <c r="N8" s="445" t="s">
        <v>7</v>
      </c>
      <c r="O8" s="446">
        <v>7</v>
      </c>
      <c r="P8" s="446">
        <v>2</v>
      </c>
      <c r="Q8" s="447">
        <v>9994219900</v>
      </c>
      <c r="R8" s="448">
        <v>244</v>
      </c>
      <c r="S8" s="450">
        <v>223</v>
      </c>
      <c r="T8" s="470">
        <f>U8+V8+W8+X8</f>
        <v>349.4</v>
      </c>
      <c r="U8" s="439">
        <v>349.4</v>
      </c>
      <c r="V8" s="439"/>
      <c r="W8" s="439"/>
      <c r="X8" s="449"/>
    </row>
    <row r="9" spans="13:24" s="452" customFormat="1" ht="15.75">
      <c r="M9" s="461" t="s">
        <v>63</v>
      </c>
      <c r="N9" s="454" t="s">
        <v>7</v>
      </c>
      <c r="O9" s="455">
        <v>7</v>
      </c>
      <c r="P9" s="455">
        <v>2</v>
      </c>
      <c r="Q9" s="456">
        <v>9994219900</v>
      </c>
      <c r="R9" s="457">
        <v>244</v>
      </c>
      <c r="S9" s="458">
        <v>225</v>
      </c>
      <c r="T9" s="468">
        <f aca="true" t="shared" si="0" ref="T9:T19">U9+V9+W9+X9</f>
        <v>281.2</v>
      </c>
      <c r="U9" s="459">
        <v>0</v>
      </c>
      <c r="V9" s="459">
        <v>281.2</v>
      </c>
      <c r="W9" s="459">
        <v>0</v>
      </c>
      <c r="X9" s="460">
        <v>0</v>
      </c>
    </row>
    <row r="10" spans="13:24" s="452" customFormat="1" ht="15.75">
      <c r="M10" s="462" t="s">
        <v>74</v>
      </c>
      <c r="N10" s="463" t="s">
        <v>7</v>
      </c>
      <c r="O10" s="464">
        <v>7</v>
      </c>
      <c r="P10" s="464">
        <v>2</v>
      </c>
      <c r="Q10" s="465">
        <v>9994219900</v>
      </c>
      <c r="R10" s="466">
        <v>244</v>
      </c>
      <c r="S10" s="467">
        <v>226</v>
      </c>
      <c r="T10" s="468">
        <f t="shared" si="0"/>
        <v>44.8</v>
      </c>
      <c r="U10" s="468">
        <v>0</v>
      </c>
      <c r="V10" s="468">
        <v>44.8</v>
      </c>
      <c r="W10" s="468">
        <v>0</v>
      </c>
      <c r="X10" s="469">
        <v>0</v>
      </c>
    </row>
    <row r="11" spans="13:24" s="451" customFormat="1" ht="12">
      <c r="M11" s="441" t="s">
        <v>350</v>
      </c>
      <c r="N11" s="433" t="s">
        <v>7</v>
      </c>
      <c r="O11" s="434">
        <v>7</v>
      </c>
      <c r="P11" s="434">
        <v>2</v>
      </c>
      <c r="Q11" s="435">
        <v>9994219900</v>
      </c>
      <c r="R11" s="436">
        <v>244</v>
      </c>
      <c r="S11" s="440">
        <v>226</v>
      </c>
      <c r="T11" s="437">
        <f t="shared" si="0"/>
        <v>22</v>
      </c>
      <c r="U11" s="437"/>
      <c r="V11" s="437">
        <v>22</v>
      </c>
      <c r="W11" s="437"/>
      <c r="X11" s="438"/>
    </row>
    <row r="12" spans="13:24" ht="12.75" hidden="1">
      <c r="M12" s="214" t="s">
        <v>74</v>
      </c>
      <c r="N12" s="7" t="s">
        <v>7</v>
      </c>
      <c r="O12" s="8">
        <v>7</v>
      </c>
      <c r="P12" s="8">
        <v>2</v>
      </c>
      <c r="Q12" s="9">
        <v>9994219900</v>
      </c>
      <c r="R12" s="10">
        <v>244</v>
      </c>
      <c r="S12" s="12">
        <v>226</v>
      </c>
      <c r="T12" s="437">
        <f t="shared" si="0"/>
        <v>0</v>
      </c>
      <c r="U12" s="36"/>
      <c r="V12" s="36"/>
      <c r="W12" s="36"/>
      <c r="X12" s="114"/>
    </row>
    <row r="13" spans="13:24" s="452" customFormat="1" ht="15.75">
      <c r="M13" s="453" t="s">
        <v>93</v>
      </c>
      <c r="N13" s="454" t="s">
        <v>7</v>
      </c>
      <c r="O13" s="455">
        <v>7</v>
      </c>
      <c r="P13" s="455">
        <v>2</v>
      </c>
      <c r="Q13" s="456">
        <v>9994219900</v>
      </c>
      <c r="R13" s="457">
        <v>851</v>
      </c>
      <c r="S13" s="458">
        <v>291</v>
      </c>
      <c r="T13" s="468">
        <f t="shared" si="0"/>
        <v>367.43</v>
      </c>
      <c r="U13" s="459">
        <v>73.6</v>
      </c>
      <c r="V13" s="459">
        <v>97.943</v>
      </c>
      <c r="W13" s="459">
        <v>97.943</v>
      </c>
      <c r="X13" s="460">
        <v>97.944</v>
      </c>
    </row>
    <row r="14" spans="13:24" s="451" customFormat="1" ht="12">
      <c r="M14" s="441" t="s">
        <v>350</v>
      </c>
      <c r="N14" s="433" t="s">
        <v>7</v>
      </c>
      <c r="O14" s="434">
        <v>7</v>
      </c>
      <c r="P14" s="434">
        <v>2</v>
      </c>
      <c r="Q14" s="435">
        <v>9994219900</v>
      </c>
      <c r="R14" s="436">
        <v>851</v>
      </c>
      <c r="S14" s="440">
        <v>291</v>
      </c>
      <c r="T14" s="437">
        <f>U14+V14+W14+X14</f>
        <v>73.6</v>
      </c>
      <c r="U14" s="437">
        <v>73.6</v>
      </c>
      <c r="V14" s="437"/>
      <c r="W14" s="437"/>
      <c r="X14" s="438"/>
    </row>
    <row r="15" spans="13:24" s="452" customFormat="1" ht="15.75">
      <c r="M15" s="453" t="s">
        <v>54</v>
      </c>
      <c r="N15" s="454" t="s">
        <v>7</v>
      </c>
      <c r="O15" s="455">
        <v>7</v>
      </c>
      <c r="P15" s="455">
        <v>2</v>
      </c>
      <c r="Q15" s="456">
        <v>9994219900</v>
      </c>
      <c r="R15" s="457">
        <v>851</v>
      </c>
      <c r="S15" s="458">
        <v>291</v>
      </c>
      <c r="T15" s="468">
        <f t="shared" si="0"/>
        <v>36.975</v>
      </c>
      <c r="U15" s="459">
        <v>0</v>
      </c>
      <c r="V15" s="459">
        <v>0</v>
      </c>
      <c r="W15" s="459">
        <v>0</v>
      </c>
      <c r="X15" s="460">
        <v>36.975</v>
      </c>
    </row>
    <row r="16" spans="13:24" s="452" customFormat="1" ht="15.75">
      <c r="M16" s="453" t="s">
        <v>154</v>
      </c>
      <c r="N16" s="454" t="s">
        <v>7</v>
      </c>
      <c r="O16" s="455">
        <v>7</v>
      </c>
      <c r="P16" s="455">
        <v>2</v>
      </c>
      <c r="Q16" s="456">
        <v>9994219900</v>
      </c>
      <c r="R16" s="457">
        <v>852</v>
      </c>
      <c r="S16" s="458">
        <v>291</v>
      </c>
      <c r="T16" s="468">
        <f t="shared" si="0"/>
        <v>8</v>
      </c>
      <c r="U16" s="459">
        <v>0</v>
      </c>
      <c r="V16" s="459">
        <v>0</v>
      </c>
      <c r="W16" s="459">
        <v>0</v>
      </c>
      <c r="X16" s="460">
        <v>8</v>
      </c>
    </row>
    <row r="17" spans="13:24" s="452" customFormat="1" ht="15.75">
      <c r="M17" s="453" t="s">
        <v>147</v>
      </c>
      <c r="N17" s="454" t="s">
        <v>7</v>
      </c>
      <c r="O17" s="455">
        <v>7</v>
      </c>
      <c r="P17" s="455">
        <v>2</v>
      </c>
      <c r="Q17" s="456">
        <v>9994219900</v>
      </c>
      <c r="R17" s="457">
        <v>244</v>
      </c>
      <c r="S17" s="458">
        <v>343</v>
      </c>
      <c r="T17" s="468">
        <f t="shared" si="0"/>
        <v>120</v>
      </c>
      <c r="U17" s="459">
        <v>30</v>
      </c>
      <c r="V17" s="459">
        <v>30</v>
      </c>
      <c r="W17" s="459">
        <v>30</v>
      </c>
      <c r="X17" s="460">
        <v>30</v>
      </c>
    </row>
    <row r="18" spans="13:24" s="452" customFormat="1" ht="15.75">
      <c r="M18" s="453" t="s">
        <v>364</v>
      </c>
      <c r="N18" s="454" t="s">
        <v>7</v>
      </c>
      <c r="O18" s="455">
        <v>7</v>
      </c>
      <c r="P18" s="455">
        <v>2</v>
      </c>
      <c r="Q18" s="456">
        <v>9994219900</v>
      </c>
      <c r="R18" s="457">
        <v>244</v>
      </c>
      <c r="S18" s="458">
        <v>344</v>
      </c>
      <c r="T18" s="468">
        <f>U18+V18+W18+X18</f>
        <v>50</v>
      </c>
      <c r="U18" s="459">
        <v>0</v>
      </c>
      <c r="V18" s="459">
        <v>50</v>
      </c>
      <c r="W18" s="459">
        <v>0</v>
      </c>
      <c r="X18" s="460">
        <v>0</v>
      </c>
    </row>
    <row r="19" spans="13:24" s="452" customFormat="1" ht="15.75">
      <c r="M19" s="453" t="s">
        <v>351</v>
      </c>
      <c r="N19" s="454" t="s">
        <v>7</v>
      </c>
      <c r="O19" s="455">
        <v>7</v>
      </c>
      <c r="P19" s="455">
        <v>2</v>
      </c>
      <c r="Q19" s="456">
        <v>9994219900</v>
      </c>
      <c r="R19" s="457">
        <v>244</v>
      </c>
      <c r="S19" s="458">
        <v>346</v>
      </c>
      <c r="T19" s="468">
        <f t="shared" si="0"/>
        <v>50</v>
      </c>
      <c r="U19" s="459">
        <v>0</v>
      </c>
      <c r="V19" s="459">
        <v>25</v>
      </c>
      <c r="W19" s="459">
        <v>25</v>
      </c>
      <c r="X19" s="460">
        <v>0</v>
      </c>
    </row>
    <row r="20" spans="13:24" s="452" customFormat="1" ht="15.75">
      <c r="M20" s="453" t="s">
        <v>36</v>
      </c>
      <c r="N20" s="454" t="s">
        <v>7</v>
      </c>
      <c r="O20" s="455">
        <v>7</v>
      </c>
      <c r="P20" s="455">
        <v>2</v>
      </c>
      <c r="Q20" s="456">
        <v>1920202590</v>
      </c>
      <c r="R20" s="457">
        <v>244</v>
      </c>
      <c r="S20" s="458">
        <v>342</v>
      </c>
      <c r="T20" s="468">
        <f>U20+V20+W20+X20</f>
        <v>336</v>
      </c>
      <c r="U20" s="459">
        <v>99.016</v>
      </c>
      <c r="V20" s="459">
        <v>79.213</v>
      </c>
      <c r="W20" s="459">
        <v>39.606</v>
      </c>
      <c r="X20" s="460">
        <v>118.165</v>
      </c>
    </row>
    <row r="21" spans="13:24" s="452" customFormat="1" ht="15.75">
      <c r="M21" s="480" t="s">
        <v>166</v>
      </c>
      <c r="N21" s="471"/>
      <c r="O21" s="472"/>
      <c r="P21" s="472"/>
      <c r="Q21" s="473"/>
      <c r="R21" s="474"/>
      <c r="S21" s="474"/>
      <c r="T21" s="475">
        <f>T22+T23</f>
        <v>29418.939984000004</v>
      </c>
      <c r="U21" s="475">
        <f>U22+U23</f>
        <v>7354.736298</v>
      </c>
      <c r="V21" s="475">
        <f>V22+V23</f>
        <v>8889.699251999999</v>
      </c>
      <c r="W21" s="475">
        <f>W22+W23</f>
        <v>5819.773344</v>
      </c>
      <c r="X21" s="481">
        <f>X22+X23</f>
        <v>7354.73109</v>
      </c>
    </row>
    <row r="22" spans="13:24" s="452" customFormat="1" ht="15.75">
      <c r="M22" s="482" t="s">
        <v>8</v>
      </c>
      <c r="N22" s="463" t="s">
        <v>7</v>
      </c>
      <c r="O22" s="464">
        <v>7</v>
      </c>
      <c r="P22" s="464">
        <v>2</v>
      </c>
      <c r="Q22" s="465">
        <v>1920206590</v>
      </c>
      <c r="R22" s="466">
        <v>111</v>
      </c>
      <c r="S22" s="466">
        <v>211</v>
      </c>
      <c r="T22" s="468">
        <f>U22+V22+W22+X22</f>
        <v>22595.192000000003</v>
      </c>
      <c r="U22" s="468">
        <v>5648.799</v>
      </c>
      <c r="V22" s="468">
        <v>6827.726</v>
      </c>
      <c r="W22" s="468">
        <v>4469.872</v>
      </c>
      <c r="X22" s="469">
        <v>5648.795</v>
      </c>
    </row>
    <row r="23" spans="13:24" s="452" customFormat="1" ht="16.5" thickBot="1">
      <c r="M23" s="526" t="s">
        <v>9</v>
      </c>
      <c r="N23" s="527" t="s">
        <v>7</v>
      </c>
      <c r="O23" s="528">
        <v>7</v>
      </c>
      <c r="P23" s="528">
        <v>2</v>
      </c>
      <c r="Q23" s="529">
        <v>1920206590</v>
      </c>
      <c r="R23" s="530">
        <v>119</v>
      </c>
      <c r="S23" s="530">
        <v>213</v>
      </c>
      <c r="T23" s="491">
        <f>U23+V23+W23+X23</f>
        <v>6823.747984</v>
      </c>
      <c r="U23" s="491">
        <f>U22*30.2%</f>
        <v>1705.9372979999998</v>
      </c>
      <c r="V23" s="491">
        <f>V22*30.2%</f>
        <v>2061.973252</v>
      </c>
      <c r="W23" s="491">
        <f>W22*30.2%</f>
        <v>1349.901344</v>
      </c>
      <c r="X23" s="531">
        <f>X22*30.2%</f>
        <v>1705.93609</v>
      </c>
    </row>
    <row r="24" spans="13:24" s="442" customFormat="1" ht="11.25" customHeight="1" hidden="1">
      <c r="M24" s="483"/>
      <c r="N24" s="476"/>
      <c r="O24" s="477"/>
      <c r="P24" s="477"/>
      <c r="Q24" s="478"/>
      <c r="R24" s="479"/>
      <c r="S24" s="479"/>
      <c r="T24" s="470"/>
      <c r="U24" s="470"/>
      <c r="V24" s="470"/>
      <c r="W24" s="470"/>
      <c r="X24" s="484"/>
    </row>
    <row r="25" spans="13:24" s="443" customFormat="1" ht="11.25" hidden="1">
      <c r="M25" s="485"/>
      <c r="N25" s="445"/>
      <c r="O25" s="446"/>
      <c r="P25" s="446"/>
      <c r="Q25" s="447"/>
      <c r="R25" s="448"/>
      <c r="S25" s="448"/>
      <c r="T25" s="470"/>
      <c r="U25" s="439"/>
      <c r="V25" s="439"/>
      <c r="W25" s="439"/>
      <c r="X25" s="449"/>
    </row>
    <row r="26" spans="13:24" s="443" customFormat="1" ht="11.25" hidden="1">
      <c r="M26" s="444"/>
      <c r="N26" s="445"/>
      <c r="O26" s="446"/>
      <c r="P26" s="446"/>
      <c r="Q26" s="447"/>
      <c r="R26" s="448"/>
      <c r="S26" s="448"/>
      <c r="T26" s="470"/>
      <c r="U26" s="439"/>
      <c r="V26" s="439"/>
      <c r="W26" s="439"/>
      <c r="X26" s="449"/>
    </row>
    <row r="27" spans="13:24" s="452" customFormat="1" ht="16.5" hidden="1" thickBot="1">
      <c r="M27" s="486"/>
      <c r="N27" s="487"/>
      <c r="O27" s="488"/>
      <c r="P27" s="488"/>
      <c r="Q27" s="489"/>
      <c r="R27" s="490"/>
      <c r="S27" s="490"/>
      <c r="T27" s="491"/>
      <c r="U27" s="492"/>
      <c r="V27" s="492"/>
      <c r="W27" s="492"/>
      <c r="X27" s="493"/>
    </row>
    <row r="28" s="157" customFormat="1" ht="15.75"/>
    <row r="29" spans="13:22" s="5" customFormat="1" ht="16.5" thickBot="1">
      <c r="M29" s="155" t="s">
        <v>148</v>
      </c>
      <c r="N29" s="155"/>
      <c r="O29" s="155"/>
      <c r="P29" s="155"/>
      <c r="Q29" s="512"/>
      <c r="R29" s="512"/>
      <c r="S29" s="166"/>
      <c r="T29" s="166"/>
      <c r="U29" s="155" t="s">
        <v>150</v>
      </c>
      <c r="V29" s="156"/>
    </row>
    <row r="30" spans="19:20" s="5" customFormat="1" ht="15" customHeight="1">
      <c r="S30" s="510"/>
      <c r="T30" s="510"/>
    </row>
    <row r="31" spans="13:22" s="5" customFormat="1" ht="16.5" thickBot="1">
      <c r="M31" s="155" t="s">
        <v>149</v>
      </c>
      <c r="N31" s="155"/>
      <c r="O31" s="155"/>
      <c r="P31" s="155"/>
      <c r="Q31" s="512"/>
      <c r="R31" s="512"/>
      <c r="S31" s="165"/>
      <c r="T31" s="511"/>
      <c r="U31" s="575" t="s">
        <v>151</v>
      </c>
      <c r="V31" s="575"/>
    </row>
    <row r="32" spans="13:22" s="5" customFormat="1" ht="12.75">
      <c r="M32" s="1"/>
      <c r="N32" s="1"/>
      <c r="O32" s="1"/>
      <c r="P32" s="1"/>
      <c r="Q32" s="1"/>
      <c r="R32" s="1"/>
      <c r="S32" s="99"/>
      <c r="T32" s="201"/>
      <c r="U32" s="1"/>
      <c r="V32" s="1"/>
    </row>
    <row r="33" spans="13:22" s="5" customFormat="1" ht="12.75">
      <c r="M33" s="1"/>
      <c r="N33" s="1"/>
      <c r="O33" s="1"/>
      <c r="P33" s="1"/>
      <c r="Q33" s="1"/>
      <c r="R33" s="1"/>
      <c r="S33" s="2"/>
      <c r="T33" s="1"/>
      <c r="U33" s="1"/>
      <c r="V33" s="1"/>
    </row>
    <row r="34" spans="13:22" s="5" customFormat="1" ht="12.75">
      <c r="M34" s="1"/>
      <c r="N34" s="1"/>
      <c r="O34" s="1"/>
      <c r="P34" s="1"/>
      <c r="Q34" s="1"/>
      <c r="R34" s="1"/>
      <c r="S34" s="2"/>
      <c r="T34" s="1"/>
      <c r="U34" s="1"/>
      <c r="V34" s="1"/>
    </row>
    <row r="35" spans="13:22" s="5" customFormat="1" ht="12.75">
      <c r="M35" s="1"/>
      <c r="N35" s="1"/>
      <c r="O35" s="1"/>
      <c r="P35" s="1"/>
      <c r="Q35" s="1"/>
      <c r="R35" s="1"/>
      <c r="S35" s="2"/>
      <c r="T35" s="1"/>
      <c r="U35" s="1"/>
      <c r="V35" s="1"/>
    </row>
    <row r="36" spans="13:22" s="5" customFormat="1" ht="12.75">
      <c r="M36" s="1"/>
      <c r="N36" s="1"/>
      <c r="O36" s="1"/>
      <c r="P36" s="1"/>
      <c r="Q36" s="1"/>
      <c r="R36" s="1"/>
      <c r="S36" s="2"/>
      <c r="T36" s="1"/>
      <c r="U36" s="1"/>
      <c r="V36" s="1"/>
    </row>
    <row r="37" spans="13:22" s="5" customFormat="1" ht="12.75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</sheetData>
  <sheetProtection/>
  <mergeCells count="4">
    <mergeCell ref="M2:X2"/>
    <mergeCell ref="M3:X3"/>
    <mergeCell ref="U31:V31"/>
    <mergeCell ref="M1:X1"/>
  </mergeCells>
  <printOptions/>
  <pageMargins left="0.3937007874015748" right="0" top="0.7874015748031497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M1:AC96"/>
  <sheetViews>
    <sheetView zoomScalePageLayoutView="0" workbookViewId="0" topLeftCell="M1">
      <selection activeCell="M7" sqref="M7:X7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39.375" style="1" customWidth="1"/>
    <col min="14" max="14" width="4.00390625" style="1" customWidth="1"/>
    <col min="15" max="15" width="4.25390625" style="1" customWidth="1"/>
    <col min="16" max="16" width="4.125" style="1" customWidth="1"/>
    <col min="17" max="17" width="11.125" style="1" customWidth="1"/>
    <col min="18" max="18" width="7.375" style="1" customWidth="1"/>
    <col min="19" max="19" width="5.75390625" style="2" customWidth="1"/>
    <col min="20" max="20" width="13.125" style="1" customWidth="1"/>
    <col min="21" max="21" width="11.00390625" style="1" customWidth="1"/>
    <col min="22" max="22" width="11.625" style="1" customWidth="1"/>
    <col min="23" max="23" width="10.125" style="3" customWidth="1"/>
    <col min="24" max="24" width="10.87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3:24" ht="41.25" customHeight="1">
      <c r="M1" s="201"/>
      <c r="N1" s="120"/>
      <c r="O1" s="120"/>
      <c r="P1" s="120"/>
      <c r="Q1" s="201"/>
      <c r="R1" s="583"/>
      <c r="S1" s="583"/>
      <c r="T1" s="583"/>
      <c r="U1" s="583"/>
      <c r="V1" s="583"/>
      <c r="W1" s="583"/>
      <c r="X1" s="583"/>
    </row>
    <row r="2" spans="13:24" ht="15">
      <c r="M2" s="201"/>
      <c r="N2" s="120"/>
      <c r="O2" s="120"/>
      <c r="P2" s="120"/>
      <c r="Q2" s="202"/>
      <c r="R2" s="202"/>
      <c r="S2" s="203"/>
      <c r="T2" s="204"/>
      <c r="U2" s="203"/>
      <c r="V2" s="203"/>
      <c r="W2" s="203"/>
      <c r="X2" s="203"/>
    </row>
    <row r="3" spans="13:24" ht="14.25">
      <c r="M3" s="201"/>
      <c r="N3" s="120"/>
      <c r="O3" s="120"/>
      <c r="P3" s="120"/>
      <c r="Q3" s="205"/>
      <c r="R3" s="192"/>
      <c r="S3" s="206"/>
      <c r="T3" s="207"/>
      <c r="U3" s="205"/>
      <c r="V3" s="196"/>
      <c r="W3" s="196"/>
      <c r="X3" s="205"/>
    </row>
    <row r="4" spans="13:24" ht="15" customHeight="1">
      <c r="M4" s="201"/>
      <c r="N4" s="120"/>
      <c r="O4" s="120"/>
      <c r="P4" s="120"/>
      <c r="Q4" s="205"/>
      <c r="R4" s="584"/>
      <c r="S4" s="584"/>
      <c r="T4" s="584"/>
      <c r="U4" s="584"/>
      <c r="V4" s="584"/>
      <c r="W4" s="584"/>
      <c r="X4" s="584"/>
    </row>
    <row r="5" spans="13:24" ht="15" customHeight="1">
      <c r="M5" s="201"/>
      <c r="N5" s="120"/>
      <c r="O5" s="120"/>
      <c r="P5" s="120"/>
      <c r="Q5" s="208"/>
      <c r="R5" s="584"/>
      <c r="S5" s="584"/>
      <c r="T5" s="584"/>
      <c r="U5" s="584"/>
      <c r="V5" s="584"/>
      <c r="W5" s="584"/>
      <c r="X5" s="584"/>
    </row>
    <row r="6" spans="13:24" ht="15" customHeight="1">
      <c r="M6" s="201"/>
      <c r="N6" s="120"/>
      <c r="O6" s="120"/>
      <c r="P6" s="120"/>
      <c r="Q6" s="208"/>
      <c r="R6" s="208"/>
      <c r="S6" s="208"/>
      <c r="T6" s="208"/>
      <c r="U6" s="585"/>
      <c r="V6" s="585"/>
      <c r="W6" s="208"/>
      <c r="X6" s="208"/>
    </row>
    <row r="7" spans="13:24" ht="46.5" customHeight="1">
      <c r="M7" s="582" t="s">
        <v>170</v>
      </c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</row>
    <row r="8" spans="13:24" ht="16.5">
      <c r="M8" s="580" t="s">
        <v>155</v>
      </c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</row>
    <row r="9" spans="13:29" ht="19.5" customHeight="1">
      <c r="M9" s="580" t="s">
        <v>164</v>
      </c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64"/>
      <c r="Z9" s="64"/>
      <c r="AA9" s="64"/>
      <c r="AB9" s="64"/>
      <c r="AC9" s="64"/>
    </row>
    <row r="10" spans="13:24" ht="11.25" customHeight="1"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</row>
    <row r="11" spans="14:25" ht="13.5" customHeight="1" thickBot="1">
      <c r="N11" s="2"/>
      <c r="O11" s="2"/>
      <c r="P11" s="2"/>
      <c r="Q11" s="2"/>
      <c r="R11" s="99"/>
      <c r="V11" s="4"/>
      <c r="X11" s="185" t="s">
        <v>156</v>
      </c>
      <c r="Y11" s="5"/>
    </row>
    <row r="12" spans="13:25" ht="13.5" thickBot="1">
      <c r="M12" s="210" t="s">
        <v>0</v>
      </c>
      <c r="N12" s="21" t="s">
        <v>1</v>
      </c>
      <c r="O12" s="21" t="s">
        <v>2</v>
      </c>
      <c r="P12" s="21" t="s">
        <v>3</v>
      </c>
      <c r="Q12" s="21" t="s">
        <v>4</v>
      </c>
      <c r="R12" s="21" t="s">
        <v>5</v>
      </c>
      <c r="S12" s="21" t="s">
        <v>6</v>
      </c>
      <c r="T12" s="21" t="s">
        <v>12</v>
      </c>
      <c r="U12" s="32" t="s">
        <v>13</v>
      </c>
      <c r="V12" s="32" t="s">
        <v>14</v>
      </c>
      <c r="W12" s="32" t="s">
        <v>15</v>
      </c>
      <c r="X12" s="40" t="s">
        <v>16</v>
      </c>
      <c r="Y12" s="5"/>
    </row>
    <row r="13" spans="13:26" ht="13.5" thickBot="1">
      <c r="M13" s="211" t="s">
        <v>165</v>
      </c>
      <c r="N13" s="181"/>
      <c r="O13" s="182"/>
      <c r="P13" s="182"/>
      <c r="Q13" s="183"/>
      <c r="R13" s="184"/>
      <c r="S13" s="184"/>
      <c r="T13" s="179">
        <f>T15+T16+T21+T22+T24+T25+T27+T29+T28+T30+T31+T32</f>
        <v>27368.431999999997</v>
      </c>
      <c r="U13" s="179">
        <f>U15+U16+U21+U22+U24+U25+U27+U29+U28+U30+U31+U32</f>
        <v>9221.519</v>
      </c>
      <c r="V13" s="179">
        <f>V15+V16+V21+V22+V24+V25+V27+V29+V28+V30+V31+V32</f>
        <v>8834.584</v>
      </c>
      <c r="W13" s="179">
        <f>W15+W16+W21+W22+W24+W25+W27+W29+W28+W30+W31+W32</f>
        <v>4521.292</v>
      </c>
      <c r="X13" s="209">
        <f>X15+X16+X21+X22+X24+X25+X27+X29+X28+X30+X31+X32</f>
        <v>4791.037</v>
      </c>
      <c r="Y13" s="5"/>
      <c r="Z13" s="174"/>
    </row>
    <row r="14" spans="13:26" ht="13.5" thickBot="1">
      <c r="M14" s="211" t="s">
        <v>166</v>
      </c>
      <c r="N14" s="181"/>
      <c r="O14" s="182"/>
      <c r="P14" s="182"/>
      <c r="Q14" s="183"/>
      <c r="R14" s="184"/>
      <c r="S14" s="184"/>
      <c r="T14" s="179">
        <f>T15+T16</f>
        <v>25026.686999999998</v>
      </c>
      <c r="U14" s="179">
        <f>U15+U16</f>
        <v>8193.519</v>
      </c>
      <c r="V14" s="179">
        <f>V15+V16</f>
        <v>8416.584</v>
      </c>
      <c r="W14" s="179">
        <f>W15+W16</f>
        <v>4208.292</v>
      </c>
      <c r="X14" s="209">
        <f>X15+X16</f>
        <v>4208.292</v>
      </c>
      <c r="Y14" s="5"/>
      <c r="Z14" s="174"/>
    </row>
    <row r="15" spans="13:25" ht="12.75">
      <c r="M15" s="212" t="s">
        <v>8</v>
      </c>
      <c r="N15" s="65" t="s">
        <v>7</v>
      </c>
      <c r="O15" s="66">
        <v>7</v>
      </c>
      <c r="P15" s="66">
        <v>2</v>
      </c>
      <c r="Q15" s="67">
        <v>1920206590</v>
      </c>
      <c r="R15" s="59">
        <v>111</v>
      </c>
      <c r="S15" s="59">
        <v>211</v>
      </c>
      <c r="T15" s="60">
        <f>U15+V15+W15+X15</f>
        <v>19221.726</v>
      </c>
      <c r="U15" s="60">
        <f>4848.261+1444.765</f>
        <v>6293.026000000001</v>
      </c>
      <c r="V15" s="60">
        <v>6464.35</v>
      </c>
      <c r="W15" s="60">
        <v>3232.175</v>
      </c>
      <c r="X15" s="92">
        <v>3232.175</v>
      </c>
      <c r="Y15" s="173"/>
    </row>
    <row r="16" spans="13:25" ht="12.75">
      <c r="M16" s="213" t="s">
        <v>9</v>
      </c>
      <c r="N16" s="7" t="s">
        <v>7</v>
      </c>
      <c r="O16" s="8">
        <v>7</v>
      </c>
      <c r="P16" s="8">
        <v>2</v>
      </c>
      <c r="Q16" s="9">
        <v>1920206590</v>
      </c>
      <c r="R16" s="10">
        <v>119</v>
      </c>
      <c r="S16" s="10">
        <v>213</v>
      </c>
      <c r="T16" s="36">
        <f>U16+V16+W16+X16</f>
        <v>5804.961</v>
      </c>
      <c r="U16" s="36">
        <v>1900.493</v>
      </c>
      <c r="V16" s="36">
        <v>1952.234</v>
      </c>
      <c r="W16" s="36">
        <v>976.117</v>
      </c>
      <c r="X16" s="114">
        <v>976.117</v>
      </c>
      <c r="Y16" s="173"/>
    </row>
    <row r="17" spans="13:26" s="219" customFormat="1" ht="12">
      <c r="M17" s="221" t="s">
        <v>171</v>
      </c>
      <c r="N17" s="222"/>
      <c r="O17" s="223"/>
      <c r="P17" s="223"/>
      <c r="Q17" s="224"/>
      <c r="R17" s="225"/>
      <c r="S17" s="225"/>
      <c r="T17" s="226">
        <f>T18+T19</f>
        <v>1881.084</v>
      </c>
      <c r="U17" s="226">
        <f>U18+U19</f>
        <v>1881.084</v>
      </c>
      <c r="V17" s="226">
        <f>V18+V19</f>
        <v>0</v>
      </c>
      <c r="W17" s="226">
        <f>W18+W19</f>
        <v>0</v>
      </c>
      <c r="X17" s="227">
        <f>X18+X19</f>
        <v>0</v>
      </c>
      <c r="Y17" s="217"/>
      <c r="Z17" s="218"/>
    </row>
    <row r="18" spans="13:25" s="220" customFormat="1" ht="12">
      <c r="M18" s="87" t="s">
        <v>8</v>
      </c>
      <c r="N18" s="82" t="s">
        <v>7</v>
      </c>
      <c r="O18" s="83">
        <v>7</v>
      </c>
      <c r="P18" s="83">
        <v>2</v>
      </c>
      <c r="Q18" s="84">
        <v>1920206590</v>
      </c>
      <c r="R18" s="85">
        <v>111</v>
      </c>
      <c r="S18" s="85">
        <v>211</v>
      </c>
      <c r="T18" s="50">
        <f>U18+V18+W18+X18</f>
        <v>1444.765</v>
      </c>
      <c r="U18" s="50">
        <v>1444.765</v>
      </c>
      <c r="V18" s="50">
        <v>0</v>
      </c>
      <c r="W18" s="50">
        <v>0</v>
      </c>
      <c r="X18" s="93">
        <v>0</v>
      </c>
      <c r="Y18" s="1"/>
    </row>
    <row r="19" spans="13:25" s="220" customFormat="1" ht="12">
      <c r="M19" s="11" t="s">
        <v>9</v>
      </c>
      <c r="N19" s="7" t="s">
        <v>7</v>
      </c>
      <c r="O19" s="8">
        <v>7</v>
      </c>
      <c r="P19" s="8">
        <v>2</v>
      </c>
      <c r="Q19" s="9">
        <v>1920206590</v>
      </c>
      <c r="R19" s="10">
        <v>119</v>
      </c>
      <c r="S19" s="10">
        <v>213</v>
      </c>
      <c r="T19" s="36">
        <f>U19+V19+W19+X19</f>
        <v>436.319</v>
      </c>
      <c r="U19" s="36">
        <v>436.319</v>
      </c>
      <c r="V19" s="36">
        <v>0</v>
      </c>
      <c r="W19" s="36">
        <v>0</v>
      </c>
      <c r="X19" s="114">
        <v>0</v>
      </c>
      <c r="Y19" s="1"/>
    </row>
    <row r="20" spans="13:25" ht="12.75" hidden="1">
      <c r="M20" s="214" t="s">
        <v>34</v>
      </c>
      <c r="N20" s="7" t="s">
        <v>7</v>
      </c>
      <c r="O20" s="8">
        <v>7</v>
      </c>
      <c r="P20" s="8">
        <v>2</v>
      </c>
      <c r="Q20" s="9">
        <v>1920206590</v>
      </c>
      <c r="R20" s="10">
        <v>244</v>
      </c>
      <c r="S20" s="12">
        <v>340</v>
      </c>
      <c r="T20" s="36"/>
      <c r="U20" s="36"/>
      <c r="V20" s="36"/>
      <c r="W20" s="36"/>
      <c r="X20" s="114"/>
      <c r="Y20" s="5"/>
    </row>
    <row r="21" spans="13:25" ht="12.75">
      <c r="M21" s="214" t="s">
        <v>29</v>
      </c>
      <c r="N21" s="7" t="s">
        <v>7</v>
      </c>
      <c r="O21" s="8">
        <v>7</v>
      </c>
      <c r="P21" s="8">
        <v>2</v>
      </c>
      <c r="Q21" s="9">
        <v>9994219900</v>
      </c>
      <c r="R21" s="10">
        <v>244</v>
      </c>
      <c r="S21" s="12">
        <v>221</v>
      </c>
      <c r="T21" s="36">
        <f>U21+V21+W21+X21</f>
        <v>10</v>
      </c>
      <c r="U21" s="36">
        <v>0</v>
      </c>
      <c r="V21" s="36">
        <v>5</v>
      </c>
      <c r="W21" s="36">
        <v>5</v>
      </c>
      <c r="X21" s="114">
        <v>0</v>
      </c>
      <c r="Y21" s="5"/>
    </row>
    <row r="22" spans="13:25" ht="12.75">
      <c r="M22" s="214" t="s">
        <v>39</v>
      </c>
      <c r="N22" s="7" t="s">
        <v>7</v>
      </c>
      <c r="O22" s="8">
        <v>7</v>
      </c>
      <c r="P22" s="8">
        <v>2</v>
      </c>
      <c r="Q22" s="9">
        <v>9994219900</v>
      </c>
      <c r="R22" s="10">
        <v>244</v>
      </c>
      <c r="S22" s="12">
        <v>223</v>
      </c>
      <c r="T22" s="35">
        <f>U22+V22+W22+X22</f>
        <v>1300</v>
      </c>
      <c r="U22" s="36">
        <f>300+500</f>
        <v>800</v>
      </c>
      <c r="V22" s="36">
        <v>100</v>
      </c>
      <c r="W22" s="36">
        <v>100</v>
      </c>
      <c r="X22" s="114">
        <v>300</v>
      </c>
      <c r="Y22" s="5"/>
    </row>
    <row r="23" spans="13:25" s="220" customFormat="1" ht="12">
      <c r="M23" s="200" t="s">
        <v>172</v>
      </c>
      <c r="N23" s="7" t="s">
        <v>167</v>
      </c>
      <c r="O23" s="8">
        <v>7</v>
      </c>
      <c r="P23" s="8">
        <v>2</v>
      </c>
      <c r="Q23" s="9">
        <v>9994219900</v>
      </c>
      <c r="R23" s="10">
        <v>244</v>
      </c>
      <c r="S23" s="12">
        <v>223</v>
      </c>
      <c r="T23" s="35">
        <f>U23+V23+W23+X23</f>
        <v>500</v>
      </c>
      <c r="U23" s="36">
        <v>500</v>
      </c>
      <c r="V23" s="36">
        <v>0</v>
      </c>
      <c r="W23" s="36">
        <v>0</v>
      </c>
      <c r="X23" s="114">
        <v>0</v>
      </c>
      <c r="Y23" s="1"/>
    </row>
    <row r="24" spans="13:25" ht="12.75">
      <c r="M24" s="215" t="s">
        <v>74</v>
      </c>
      <c r="N24" s="7" t="s">
        <v>7</v>
      </c>
      <c r="O24" s="8">
        <v>7</v>
      </c>
      <c r="P24" s="8">
        <v>2</v>
      </c>
      <c r="Q24" s="9">
        <v>9994219900</v>
      </c>
      <c r="R24" s="10">
        <v>244</v>
      </c>
      <c r="S24" s="12">
        <v>226</v>
      </c>
      <c r="T24" s="35">
        <f>U24+V24+W24+X24</f>
        <v>40</v>
      </c>
      <c r="U24" s="36">
        <v>0</v>
      </c>
      <c r="V24" s="36">
        <v>40</v>
      </c>
      <c r="W24" s="36">
        <v>0</v>
      </c>
      <c r="X24" s="114">
        <v>0</v>
      </c>
      <c r="Y24" s="5"/>
    </row>
    <row r="25" spans="13:25" ht="12.75">
      <c r="M25" s="214" t="s">
        <v>168</v>
      </c>
      <c r="N25" s="7" t="s">
        <v>7</v>
      </c>
      <c r="O25" s="8">
        <v>7</v>
      </c>
      <c r="P25" s="8">
        <v>2</v>
      </c>
      <c r="Q25" s="9">
        <v>9994219900</v>
      </c>
      <c r="R25" s="10">
        <v>244</v>
      </c>
      <c r="S25" s="12">
        <v>226</v>
      </c>
      <c r="T25" s="35">
        <f>U25+V25+W25+X25</f>
        <v>140</v>
      </c>
      <c r="U25" s="36">
        <v>0</v>
      </c>
      <c r="V25" s="36">
        <v>70</v>
      </c>
      <c r="W25" s="36">
        <v>70</v>
      </c>
      <c r="X25" s="114">
        <v>0</v>
      </c>
      <c r="Y25" s="5"/>
    </row>
    <row r="26" spans="13:25" ht="12.75" hidden="1">
      <c r="M26" s="214" t="s">
        <v>74</v>
      </c>
      <c r="N26" s="7" t="s">
        <v>7</v>
      </c>
      <c r="O26" s="8">
        <v>7</v>
      </c>
      <c r="P26" s="8">
        <v>2</v>
      </c>
      <c r="Q26" s="9">
        <v>9994219900</v>
      </c>
      <c r="R26" s="10">
        <v>244</v>
      </c>
      <c r="S26" s="12">
        <v>226</v>
      </c>
      <c r="T26" s="36"/>
      <c r="U26" s="36"/>
      <c r="V26" s="36"/>
      <c r="W26" s="36"/>
      <c r="X26" s="114"/>
      <c r="Y26" s="5"/>
    </row>
    <row r="27" spans="13:25" ht="12.75">
      <c r="M27" s="214" t="s">
        <v>93</v>
      </c>
      <c r="N27" s="7" t="s">
        <v>7</v>
      </c>
      <c r="O27" s="8">
        <v>7</v>
      </c>
      <c r="P27" s="8">
        <v>2</v>
      </c>
      <c r="Q27" s="9">
        <v>9994219900</v>
      </c>
      <c r="R27" s="10">
        <v>851</v>
      </c>
      <c r="S27" s="12">
        <v>290</v>
      </c>
      <c r="T27" s="35">
        <f aca="true" t="shared" si="0" ref="T27:T32">U27+V27+W27+X27</f>
        <v>293</v>
      </c>
      <c r="U27" s="36">
        <v>74</v>
      </c>
      <c r="V27" s="36">
        <v>73</v>
      </c>
      <c r="W27" s="36">
        <v>73</v>
      </c>
      <c r="X27" s="114">
        <v>73</v>
      </c>
      <c r="Y27" s="5"/>
    </row>
    <row r="28" spans="13:25" ht="12.75">
      <c r="M28" s="214" t="s">
        <v>54</v>
      </c>
      <c r="N28" s="7" t="s">
        <v>7</v>
      </c>
      <c r="O28" s="8">
        <v>7</v>
      </c>
      <c r="P28" s="8">
        <v>2</v>
      </c>
      <c r="Q28" s="9">
        <v>9994219900</v>
      </c>
      <c r="R28" s="10">
        <v>851</v>
      </c>
      <c r="S28" s="12">
        <v>290</v>
      </c>
      <c r="T28" s="35">
        <f t="shared" si="0"/>
        <v>40</v>
      </c>
      <c r="U28" s="36">
        <v>0</v>
      </c>
      <c r="V28" s="36">
        <v>0</v>
      </c>
      <c r="W28" s="36">
        <v>0</v>
      </c>
      <c r="X28" s="114">
        <v>40</v>
      </c>
      <c r="Y28" s="5"/>
    </row>
    <row r="29" spans="13:25" ht="12.75">
      <c r="M29" s="214" t="s">
        <v>154</v>
      </c>
      <c r="N29" s="7" t="s">
        <v>7</v>
      </c>
      <c r="O29" s="8">
        <v>7</v>
      </c>
      <c r="P29" s="8">
        <v>2</v>
      </c>
      <c r="Q29" s="9">
        <v>9994219900</v>
      </c>
      <c r="R29" s="10">
        <v>852</v>
      </c>
      <c r="S29" s="12">
        <v>290</v>
      </c>
      <c r="T29" s="35">
        <f t="shared" si="0"/>
        <v>5</v>
      </c>
      <c r="U29" s="36">
        <v>0</v>
      </c>
      <c r="V29" s="36">
        <v>0</v>
      </c>
      <c r="W29" s="36">
        <v>0</v>
      </c>
      <c r="X29" s="114">
        <v>5</v>
      </c>
      <c r="Y29" s="5"/>
    </row>
    <row r="30" spans="13:25" ht="12.75">
      <c r="M30" s="214" t="s">
        <v>36</v>
      </c>
      <c r="N30" s="7" t="s">
        <v>7</v>
      </c>
      <c r="O30" s="8">
        <v>7</v>
      </c>
      <c r="P30" s="8">
        <v>2</v>
      </c>
      <c r="Q30" s="9">
        <v>1920202590</v>
      </c>
      <c r="R30" s="10">
        <v>244</v>
      </c>
      <c r="S30" s="12">
        <v>340</v>
      </c>
      <c r="T30" s="36">
        <f t="shared" si="0"/>
        <v>423.745</v>
      </c>
      <c r="U30" s="36">
        <v>124</v>
      </c>
      <c r="V30" s="36">
        <v>100</v>
      </c>
      <c r="W30" s="36">
        <v>50</v>
      </c>
      <c r="X30" s="114">
        <v>149.745</v>
      </c>
      <c r="Y30" s="5"/>
    </row>
    <row r="31" spans="13:25" ht="12.75">
      <c r="M31" s="214" t="s">
        <v>147</v>
      </c>
      <c r="N31" s="7" t="s">
        <v>7</v>
      </c>
      <c r="O31" s="8">
        <v>7</v>
      </c>
      <c r="P31" s="8">
        <v>2</v>
      </c>
      <c r="Q31" s="9">
        <v>9994219900</v>
      </c>
      <c r="R31" s="10">
        <v>244</v>
      </c>
      <c r="S31" s="12">
        <v>340</v>
      </c>
      <c r="T31" s="35">
        <f t="shared" si="0"/>
        <v>60</v>
      </c>
      <c r="U31" s="36">
        <v>15</v>
      </c>
      <c r="V31" s="36">
        <v>15</v>
      </c>
      <c r="W31" s="36">
        <v>15</v>
      </c>
      <c r="X31" s="114">
        <v>15</v>
      </c>
      <c r="Y31" s="5"/>
    </row>
    <row r="32" spans="13:25" ht="13.5" thickBot="1">
      <c r="M32" s="216" t="s">
        <v>169</v>
      </c>
      <c r="N32" s="108" t="s">
        <v>7</v>
      </c>
      <c r="O32" s="109">
        <v>7</v>
      </c>
      <c r="P32" s="109">
        <v>2</v>
      </c>
      <c r="Q32" s="110">
        <v>9994219900</v>
      </c>
      <c r="R32" s="111">
        <v>244</v>
      </c>
      <c r="S32" s="102">
        <v>340</v>
      </c>
      <c r="T32" s="73">
        <f t="shared" si="0"/>
        <v>30</v>
      </c>
      <c r="U32" s="103">
        <v>15</v>
      </c>
      <c r="V32" s="103">
        <v>15</v>
      </c>
      <c r="W32" s="103">
        <v>0</v>
      </c>
      <c r="X32" s="115">
        <v>0</v>
      </c>
      <c r="Y32" s="5"/>
    </row>
    <row r="33" s="157" customFormat="1" ht="15.75"/>
    <row r="34" s="157" customFormat="1" ht="14.25" customHeight="1">
      <c r="S34" s="158"/>
    </row>
    <row r="35" s="157" customFormat="1" ht="15.75"/>
    <row r="36" spans="13:22" s="5" customFormat="1" ht="15.75">
      <c r="M36" s="155" t="s">
        <v>148</v>
      </c>
      <c r="N36" s="155"/>
      <c r="O36" s="155"/>
      <c r="P36" s="155"/>
      <c r="Q36" s="155"/>
      <c r="R36" s="155"/>
      <c r="S36" s="156"/>
      <c r="T36" s="156" t="s">
        <v>163</v>
      </c>
      <c r="U36" s="155" t="s">
        <v>150</v>
      </c>
      <c r="V36" s="156"/>
    </row>
    <row r="37" s="5" customFormat="1" ht="15" customHeight="1"/>
    <row r="38" spans="13:22" s="5" customFormat="1" ht="15.75">
      <c r="M38" s="155" t="s">
        <v>149</v>
      </c>
      <c r="N38" s="155"/>
      <c r="O38" s="155"/>
      <c r="P38" s="155"/>
      <c r="Q38" s="155"/>
      <c r="R38" s="155"/>
      <c r="S38" s="158"/>
      <c r="T38" s="157" t="s">
        <v>162</v>
      </c>
      <c r="U38" s="575" t="s">
        <v>151</v>
      </c>
      <c r="V38" s="575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  <row r="89" spans="13:22" s="5" customFormat="1" ht="12.75">
      <c r="M89" s="1"/>
      <c r="N89" s="1"/>
      <c r="O89" s="1"/>
      <c r="P89" s="1"/>
      <c r="Q89" s="1"/>
      <c r="R89" s="1"/>
      <c r="S89" s="2"/>
      <c r="T89" s="1"/>
      <c r="U89" s="1"/>
      <c r="V89" s="1"/>
    </row>
    <row r="90" spans="13:22" s="5" customFormat="1" ht="12.75">
      <c r="M90" s="1"/>
      <c r="N90" s="1"/>
      <c r="O90" s="1"/>
      <c r="P90" s="1"/>
      <c r="Q90" s="1"/>
      <c r="R90" s="1"/>
      <c r="S90" s="2"/>
      <c r="T90" s="1"/>
      <c r="U90" s="1"/>
      <c r="V90" s="1"/>
    </row>
    <row r="91" spans="13:22" s="5" customFormat="1" ht="12.75">
      <c r="M91" s="1"/>
      <c r="N91" s="1"/>
      <c r="O91" s="1"/>
      <c r="P91" s="1"/>
      <c r="Q91" s="1"/>
      <c r="R91" s="1"/>
      <c r="S91" s="2"/>
      <c r="T91" s="1"/>
      <c r="U91" s="1"/>
      <c r="V91" s="1"/>
    </row>
    <row r="92" spans="13:22" s="5" customFormat="1" ht="12.75">
      <c r="M92" s="1"/>
      <c r="N92" s="1"/>
      <c r="O92" s="1"/>
      <c r="P92" s="1"/>
      <c r="Q92" s="1"/>
      <c r="R92" s="1"/>
      <c r="S92" s="2"/>
      <c r="T92" s="1"/>
      <c r="U92" s="1"/>
      <c r="V92" s="1"/>
    </row>
    <row r="93" spans="13:22" s="5" customFormat="1" ht="12.75">
      <c r="M93" s="1"/>
      <c r="N93" s="1"/>
      <c r="O93" s="1"/>
      <c r="P93" s="1"/>
      <c r="Q93" s="1"/>
      <c r="R93" s="1"/>
      <c r="S93" s="2"/>
      <c r="T93" s="1"/>
      <c r="U93" s="1"/>
      <c r="V93" s="1"/>
    </row>
    <row r="94" spans="13:22" s="5" customFormat="1" ht="12.75">
      <c r="M94" s="1"/>
      <c r="N94" s="1"/>
      <c r="O94" s="1"/>
      <c r="P94" s="1"/>
      <c r="Q94" s="1"/>
      <c r="R94" s="1"/>
      <c r="S94" s="2"/>
      <c r="T94" s="1"/>
      <c r="U94" s="1"/>
      <c r="V94" s="1"/>
    </row>
    <row r="95" spans="13:22" s="5" customFormat="1" ht="12.75">
      <c r="M95" s="1"/>
      <c r="N95" s="1"/>
      <c r="O95" s="1"/>
      <c r="P95" s="1"/>
      <c r="Q95" s="1"/>
      <c r="R95" s="1"/>
      <c r="S95" s="2"/>
      <c r="T95" s="1"/>
      <c r="U95" s="1"/>
      <c r="V95" s="1"/>
    </row>
    <row r="96" spans="13:22" s="5" customFormat="1" ht="12.75">
      <c r="M96" s="1"/>
      <c r="N96" s="1"/>
      <c r="O96" s="1"/>
      <c r="P96" s="1"/>
      <c r="Q96" s="1"/>
      <c r="R96" s="1"/>
      <c r="S96" s="2"/>
      <c r="T96" s="1"/>
      <c r="U96" s="1"/>
      <c r="V96" s="1"/>
    </row>
  </sheetData>
  <sheetProtection/>
  <mergeCells count="8">
    <mergeCell ref="M9:X9"/>
    <mergeCell ref="M10:X10"/>
    <mergeCell ref="U38:V38"/>
    <mergeCell ref="M7:X7"/>
    <mergeCell ref="R1:X1"/>
    <mergeCell ref="R4:X5"/>
    <mergeCell ref="U6:V6"/>
    <mergeCell ref="M8:X8"/>
  </mergeCells>
  <printOptions/>
  <pageMargins left="0.3937007874015748" right="0" top="0" bottom="0.3937007874015748" header="0.5118110236220472" footer="0.5118110236220472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2">
      <selection activeCell="Q8" sqref="Q8"/>
    </sheetView>
  </sheetViews>
  <sheetFormatPr defaultColWidth="9.00390625" defaultRowHeight="12.75"/>
  <cols>
    <col min="1" max="1" width="34.75390625" style="372" customWidth="1"/>
    <col min="2" max="2" width="4.75390625" style="372" customWidth="1"/>
    <col min="3" max="3" width="8.125" style="372" customWidth="1"/>
    <col min="4" max="4" width="10.625" style="372" customWidth="1"/>
    <col min="5" max="5" width="8.375" style="372" customWidth="1"/>
    <col min="6" max="6" width="6.125" style="372" customWidth="1"/>
    <col min="7" max="7" width="3.75390625" style="406" customWidth="1"/>
    <col min="8" max="8" width="3.00390625" style="406" customWidth="1"/>
    <col min="9" max="9" width="2.875" style="406" customWidth="1"/>
    <col min="10" max="10" width="10.75390625" style="406" customWidth="1"/>
    <col min="11" max="11" width="4.125" style="406" customWidth="1"/>
    <col min="12" max="13" width="3.75390625" style="406" customWidth="1"/>
    <col min="14" max="14" width="9.375" style="406" customWidth="1"/>
    <col min="15" max="15" width="10.125" style="406" customWidth="1"/>
    <col min="16" max="16" width="10.625" style="406" customWidth="1"/>
    <col min="17" max="17" width="9.00390625" style="406" customWidth="1"/>
    <col min="18" max="18" width="10.125" style="406" customWidth="1"/>
    <col min="19" max="19" width="10.875" style="372" bestFit="1" customWidth="1"/>
    <col min="20" max="20" width="10.00390625" style="372" customWidth="1"/>
    <col min="21" max="21" width="11.125" style="372" customWidth="1"/>
    <col min="22" max="22" width="13.875" style="310" customWidth="1"/>
    <col min="23" max="23" width="13.25390625" style="310" bestFit="1" customWidth="1"/>
    <col min="24" max="24" width="12.75390625" style="309" customWidth="1"/>
    <col min="25" max="16384" width="9.125" style="310" customWidth="1"/>
  </cols>
  <sheetData>
    <row r="1" spans="1:23" ht="18">
      <c r="A1" s="586" t="s">
        <v>269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ht="12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spans="1:23" ht="33.75" customHeight="1">
      <c r="A3" s="587" t="s">
        <v>270</v>
      </c>
      <c r="B3" s="590" t="s">
        <v>271</v>
      </c>
      <c r="C3" s="593" t="s">
        <v>272</v>
      </c>
      <c r="D3" s="593"/>
      <c r="E3" s="593"/>
      <c r="F3" s="593"/>
      <c r="G3" s="593" t="s">
        <v>273</v>
      </c>
      <c r="H3" s="593"/>
      <c r="I3" s="593"/>
      <c r="J3" s="593"/>
      <c r="K3" s="593"/>
      <c r="L3" s="593"/>
      <c r="M3" s="593"/>
      <c r="N3" s="590" t="s">
        <v>274</v>
      </c>
      <c r="O3" s="593" t="s">
        <v>275</v>
      </c>
      <c r="P3" s="593"/>
      <c r="Q3" s="593"/>
      <c r="R3" s="593"/>
      <c r="S3" s="593"/>
      <c r="T3" s="593"/>
      <c r="U3" s="593"/>
      <c r="V3" s="593"/>
      <c r="W3" s="594"/>
    </row>
    <row r="4" spans="1:23" ht="25.5">
      <c r="A4" s="588"/>
      <c r="B4" s="591"/>
      <c r="C4" s="591" t="s">
        <v>276</v>
      </c>
      <c r="D4" s="591" t="s">
        <v>277</v>
      </c>
      <c r="E4" s="601" t="s">
        <v>278</v>
      </c>
      <c r="F4" s="591" t="s">
        <v>279</v>
      </c>
      <c r="G4" s="599" t="s">
        <v>1</v>
      </c>
      <c r="H4" s="591" t="s">
        <v>280</v>
      </c>
      <c r="I4" s="591" t="s">
        <v>281</v>
      </c>
      <c r="J4" s="591" t="s">
        <v>4</v>
      </c>
      <c r="K4" s="591" t="s">
        <v>282</v>
      </c>
      <c r="L4" s="591" t="s">
        <v>283</v>
      </c>
      <c r="M4" s="591" t="s">
        <v>284</v>
      </c>
      <c r="N4" s="591"/>
      <c r="O4" s="596" t="s">
        <v>285</v>
      </c>
      <c r="P4" s="596"/>
      <c r="Q4" s="596" t="s">
        <v>286</v>
      </c>
      <c r="R4" s="596"/>
      <c r="S4" s="595" t="s">
        <v>287</v>
      </c>
      <c r="T4" s="596"/>
      <c r="U4" s="312" t="s">
        <v>288</v>
      </c>
      <c r="V4" s="312" t="s">
        <v>289</v>
      </c>
      <c r="W4" s="313" t="s">
        <v>290</v>
      </c>
    </row>
    <row r="5" spans="1:23" ht="98.25" customHeight="1" thickBot="1">
      <c r="A5" s="589"/>
      <c r="B5" s="592"/>
      <c r="C5" s="592"/>
      <c r="D5" s="592"/>
      <c r="E5" s="602"/>
      <c r="F5" s="592"/>
      <c r="G5" s="600"/>
      <c r="H5" s="592"/>
      <c r="I5" s="592"/>
      <c r="J5" s="592"/>
      <c r="K5" s="592"/>
      <c r="L5" s="592"/>
      <c r="M5" s="592"/>
      <c r="N5" s="592"/>
      <c r="O5" s="314" t="s">
        <v>291</v>
      </c>
      <c r="P5" s="314" t="s">
        <v>292</v>
      </c>
      <c r="Q5" s="314" t="s">
        <v>293</v>
      </c>
      <c r="R5" s="314" t="s">
        <v>294</v>
      </c>
      <c r="S5" s="314" t="s">
        <v>293</v>
      </c>
      <c r="T5" s="314" t="s">
        <v>295</v>
      </c>
      <c r="U5" s="315" t="s">
        <v>296</v>
      </c>
      <c r="V5" s="315" t="s">
        <v>297</v>
      </c>
      <c r="W5" s="316" t="s">
        <v>298</v>
      </c>
    </row>
    <row r="6" spans="1:23" ht="13.5" thickBot="1">
      <c r="A6" s="317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9">
        <v>7</v>
      </c>
      <c r="H6" s="320">
        <v>8</v>
      </c>
      <c r="I6" s="319">
        <v>9</v>
      </c>
      <c r="J6" s="319">
        <v>10</v>
      </c>
      <c r="K6" s="319">
        <v>11</v>
      </c>
      <c r="L6" s="318">
        <v>12</v>
      </c>
      <c r="M6" s="318">
        <v>13</v>
      </c>
      <c r="N6" s="318">
        <v>14</v>
      </c>
      <c r="O6" s="318">
        <v>15</v>
      </c>
      <c r="P6" s="318">
        <v>16</v>
      </c>
      <c r="Q6" s="318">
        <v>17</v>
      </c>
      <c r="R6" s="318">
        <v>18</v>
      </c>
      <c r="S6" s="318">
        <v>19</v>
      </c>
      <c r="T6" s="318">
        <v>20</v>
      </c>
      <c r="U6" s="318">
        <v>22</v>
      </c>
      <c r="V6" s="318">
        <v>23</v>
      </c>
      <c r="W6" s="321">
        <v>24</v>
      </c>
    </row>
    <row r="7" spans="1:23" ht="84.75" customHeight="1" thickBot="1">
      <c r="A7" s="322"/>
      <c r="B7" s="323"/>
      <c r="C7" s="597" t="s">
        <v>338</v>
      </c>
      <c r="D7" s="598"/>
      <c r="E7" s="324" t="s">
        <v>339</v>
      </c>
      <c r="F7" s="324" t="s">
        <v>300</v>
      </c>
      <c r="G7" s="325"/>
      <c r="H7" s="325"/>
      <c r="I7" s="325"/>
      <c r="J7" s="326"/>
      <c r="K7" s="325"/>
      <c r="L7" s="325"/>
      <c r="M7" s="325"/>
      <c r="N7" s="325"/>
      <c r="O7" s="325">
        <v>2017</v>
      </c>
      <c r="P7" s="325" t="s">
        <v>301</v>
      </c>
      <c r="Q7" s="325">
        <v>2016</v>
      </c>
      <c r="R7" s="325">
        <v>2016</v>
      </c>
      <c r="S7" s="325">
        <v>2017</v>
      </c>
      <c r="T7" s="325" t="s">
        <v>301</v>
      </c>
      <c r="U7" s="325">
        <v>2018</v>
      </c>
      <c r="V7" s="327">
        <v>2019</v>
      </c>
      <c r="W7" s="328">
        <v>2020</v>
      </c>
    </row>
    <row r="8" spans="1:23" s="309" customFormat="1" ht="16.5" customHeight="1" thickBot="1">
      <c r="A8" s="329" t="s">
        <v>302</v>
      </c>
      <c r="B8" s="330"/>
      <c r="C8" s="607"/>
      <c r="D8" s="608"/>
      <c r="E8" s="331"/>
      <c r="F8" s="331"/>
      <c r="G8" s="332"/>
      <c r="H8" s="333"/>
      <c r="I8" s="334"/>
      <c r="J8" s="335"/>
      <c r="K8" s="336"/>
      <c r="L8" s="337"/>
      <c r="M8" s="338"/>
      <c r="N8" s="339"/>
      <c r="O8" s="340">
        <f aca="true" t="shared" si="0" ref="O8:W8">SUM(O9:O28)</f>
        <v>27368.431999999997</v>
      </c>
      <c r="P8" s="340">
        <f t="shared" si="0"/>
        <v>9045.865</v>
      </c>
      <c r="Q8" s="340">
        <f t="shared" si="0"/>
        <v>25333.823</v>
      </c>
      <c r="R8" s="340">
        <f t="shared" si="0"/>
        <v>25034.751000000004</v>
      </c>
      <c r="S8" s="340">
        <f t="shared" si="0"/>
        <v>27368.431999999997</v>
      </c>
      <c r="T8" s="340">
        <f t="shared" si="0"/>
        <v>9045.865</v>
      </c>
      <c r="U8" s="340">
        <f t="shared" si="0"/>
        <v>31171.800237600004</v>
      </c>
      <c r="V8" s="340">
        <f t="shared" si="0"/>
        <v>36031.30802324</v>
      </c>
      <c r="W8" s="420">
        <f t="shared" si="0"/>
        <v>41369.223251726</v>
      </c>
    </row>
    <row r="9" spans="1:23" ht="13.5" customHeight="1">
      <c r="A9" s="365" t="s">
        <v>29</v>
      </c>
      <c r="B9" s="355"/>
      <c r="C9" s="604" t="s">
        <v>306</v>
      </c>
      <c r="D9" s="604"/>
      <c r="E9" s="417" t="s">
        <v>337</v>
      </c>
      <c r="F9" s="366" t="s">
        <v>300</v>
      </c>
      <c r="G9" s="356" t="s">
        <v>7</v>
      </c>
      <c r="H9" s="357">
        <v>7</v>
      </c>
      <c r="I9" s="357">
        <v>2</v>
      </c>
      <c r="J9" s="358">
        <v>9994219900</v>
      </c>
      <c r="K9" s="359">
        <v>244</v>
      </c>
      <c r="L9" s="367">
        <v>221</v>
      </c>
      <c r="M9" s="360"/>
      <c r="N9" s="359" t="s">
        <v>304</v>
      </c>
      <c r="O9" s="361">
        <v>10</v>
      </c>
      <c r="P9" s="368"/>
      <c r="Q9" s="361"/>
      <c r="R9" s="368"/>
      <c r="S9" s="361">
        <v>10</v>
      </c>
      <c r="T9" s="368"/>
      <c r="U9" s="361">
        <f>10*1.1</f>
        <v>11</v>
      </c>
      <c r="V9" s="368">
        <v>12</v>
      </c>
      <c r="W9" s="369">
        <v>13</v>
      </c>
    </row>
    <row r="10" spans="1:23" ht="12.75" customHeight="1">
      <c r="A10" s="365" t="s">
        <v>39</v>
      </c>
      <c r="B10" s="355"/>
      <c r="C10" s="610" t="s">
        <v>308</v>
      </c>
      <c r="D10" s="610"/>
      <c r="E10" s="416" t="s">
        <v>336</v>
      </c>
      <c r="F10" s="371"/>
      <c r="G10" s="356" t="s">
        <v>7</v>
      </c>
      <c r="H10" s="357">
        <v>7</v>
      </c>
      <c r="I10" s="357">
        <v>2</v>
      </c>
      <c r="J10" s="358">
        <v>9994219900</v>
      </c>
      <c r="K10" s="359">
        <v>244</v>
      </c>
      <c r="L10" s="367">
        <v>223</v>
      </c>
      <c r="M10" s="360"/>
      <c r="N10" s="359" t="s">
        <v>304</v>
      </c>
      <c r="O10" s="361">
        <v>1300</v>
      </c>
      <c r="P10" s="361">
        <v>530</v>
      </c>
      <c r="Q10" s="361">
        <v>1348.5</v>
      </c>
      <c r="R10" s="361">
        <v>1348.5</v>
      </c>
      <c r="S10" s="361">
        <v>1300</v>
      </c>
      <c r="T10" s="361">
        <v>530</v>
      </c>
      <c r="U10" s="361">
        <f>1300*1.1</f>
        <v>1430.0000000000002</v>
      </c>
      <c r="V10" s="368">
        <v>1700</v>
      </c>
      <c r="W10" s="369">
        <v>1700</v>
      </c>
    </row>
    <row r="11" spans="1:26" s="309" customFormat="1" ht="12.75" customHeight="1">
      <c r="A11" s="365" t="s">
        <v>63</v>
      </c>
      <c r="B11" s="374"/>
      <c r="C11" s="604" t="s">
        <v>316</v>
      </c>
      <c r="D11" s="604"/>
      <c r="E11" s="366" t="s">
        <v>315</v>
      </c>
      <c r="F11" s="366" t="s">
        <v>300</v>
      </c>
      <c r="G11" s="356" t="s">
        <v>7</v>
      </c>
      <c r="H11" s="357">
        <v>7</v>
      </c>
      <c r="I11" s="357">
        <v>2</v>
      </c>
      <c r="J11" s="358">
        <v>9994219900</v>
      </c>
      <c r="K11" s="359">
        <v>244</v>
      </c>
      <c r="L11" s="367">
        <v>225</v>
      </c>
      <c r="M11" s="360"/>
      <c r="N11" s="359" t="s">
        <v>304</v>
      </c>
      <c r="O11" s="361"/>
      <c r="P11" s="414"/>
      <c r="Q11" s="378">
        <v>81</v>
      </c>
      <c r="R11" s="361">
        <v>81</v>
      </c>
      <c r="S11" s="361"/>
      <c r="T11" s="414"/>
      <c r="U11" s="361">
        <v>200</v>
      </c>
      <c r="V11" s="361"/>
      <c r="W11" s="364">
        <v>300</v>
      </c>
      <c r="Y11" s="310"/>
      <c r="Z11" s="310"/>
    </row>
    <row r="12" spans="1:23" ht="12.75" customHeight="1">
      <c r="A12" s="365" t="s">
        <v>312</v>
      </c>
      <c r="B12" s="355"/>
      <c r="C12" s="370" t="s">
        <v>313</v>
      </c>
      <c r="D12" s="415" t="s">
        <v>340</v>
      </c>
      <c r="E12" s="366" t="s">
        <v>315</v>
      </c>
      <c r="F12" s="366" t="s">
        <v>300</v>
      </c>
      <c r="G12" s="356" t="s">
        <v>7</v>
      </c>
      <c r="H12" s="357">
        <v>7</v>
      </c>
      <c r="I12" s="357">
        <v>2</v>
      </c>
      <c r="J12" s="358">
        <v>9994219900</v>
      </c>
      <c r="K12" s="359">
        <v>244</v>
      </c>
      <c r="L12" s="367">
        <v>226</v>
      </c>
      <c r="M12" s="360"/>
      <c r="N12" s="359" t="s">
        <v>304</v>
      </c>
      <c r="O12" s="368"/>
      <c r="P12" s="368"/>
      <c r="Q12" s="368">
        <v>37.5</v>
      </c>
      <c r="R12" s="361"/>
      <c r="S12" s="368"/>
      <c r="T12" s="368"/>
      <c r="U12" s="368"/>
      <c r="V12" s="368"/>
      <c r="W12" s="369"/>
    </row>
    <row r="13" spans="1:23" ht="12.75" customHeight="1">
      <c r="A13" s="365" t="s">
        <v>74</v>
      </c>
      <c r="B13" s="355"/>
      <c r="C13" s="604" t="s">
        <v>316</v>
      </c>
      <c r="D13" s="604"/>
      <c r="E13" s="366" t="s">
        <v>333</v>
      </c>
      <c r="F13" s="366" t="s">
        <v>300</v>
      </c>
      <c r="G13" s="356" t="s">
        <v>7</v>
      </c>
      <c r="H13" s="357">
        <v>7</v>
      </c>
      <c r="I13" s="357">
        <v>2</v>
      </c>
      <c r="J13" s="358">
        <v>9994219900</v>
      </c>
      <c r="K13" s="359">
        <v>244</v>
      </c>
      <c r="L13" s="367">
        <v>226</v>
      </c>
      <c r="M13" s="360"/>
      <c r="N13" s="359" t="s">
        <v>304</v>
      </c>
      <c r="O13" s="361">
        <v>40</v>
      </c>
      <c r="P13" s="368"/>
      <c r="Q13" s="361"/>
      <c r="R13" s="361"/>
      <c r="S13" s="361">
        <v>40</v>
      </c>
      <c r="T13" s="368"/>
      <c r="U13" s="361">
        <f>40*1.1</f>
        <v>44</v>
      </c>
      <c r="V13" s="368">
        <v>60</v>
      </c>
      <c r="W13" s="369">
        <v>80</v>
      </c>
    </row>
    <row r="14" spans="1:26" s="309" customFormat="1" ht="12.75" customHeight="1">
      <c r="A14" s="365" t="s">
        <v>93</v>
      </c>
      <c r="B14" s="373"/>
      <c r="C14" s="374" t="s">
        <v>317</v>
      </c>
      <c r="D14" s="375"/>
      <c r="E14" s="375"/>
      <c r="F14" s="376"/>
      <c r="G14" s="356" t="s">
        <v>7</v>
      </c>
      <c r="H14" s="357">
        <v>7</v>
      </c>
      <c r="I14" s="357">
        <v>2</v>
      </c>
      <c r="J14" s="358">
        <v>9994219900</v>
      </c>
      <c r="K14" s="359">
        <v>851</v>
      </c>
      <c r="L14" s="367">
        <v>290</v>
      </c>
      <c r="M14" s="360"/>
      <c r="N14" s="359" t="s">
        <v>304</v>
      </c>
      <c r="O14" s="361">
        <v>293</v>
      </c>
      <c r="P14" s="361"/>
      <c r="Q14" s="361">
        <v>390</v>
      </c>
      <c r="R14" s="361">
        <v>368.821</v>
      </c>
      <c r="S14" s="361">
        <v>293</v>
      </c>
      <c r="T14" s="361"/>
      <c r="U14" s="361">
        <v>293</v>
      </c>
      <c r="V14" s="361">
        <v>300</v>
      </c>
      <c r="W14" s="364">
        <v>310</v>
      </c>
      <c r="Y14" s="310"/>
      <c r="Z14" s="310"/>
    </row>
    <row r="15" spans="1:26" s="309" customFormat="1" ht="12.75" customHeight="1">
      <c r="A15" s="365" t="s">
        <v>54</v>
      </c>
      <c r="B15" s="373"/>
      <c r="C15" s="374" t="s">
        <v>317</v>
      </c>
      <c r="D15" s="375"/>
      <c r="E15" s="375"/>
      <c r="F15" s="376"/>
      <c r="G15" s="356" t="s">
        <v>7</v>
      </c>
      <c r="H15" s="357">
        <v>7</v>
      </c>
      <c r="I15" s="357">
        <v>2</v>
      </c>
      <c r="J15" s="358">
        <v>9994219900</v>
      </c>
      <c r="K15" s="359">
        <v>851</v>
      </c>
      <c r="L15" s="367">
        <v>290</v>
      </c>
      <c r="M15" s="360"/>
      <c r="N15" s="359" t="s">
        <v>304</v>
      </c>
      <c r="O15" s="361">
        <v>40</v>
      </c>
      <c r="P15" s="361"/>
      <c r="Q15" s="361">
        <v>40</v>
      </c>
      <c r="R15" s="361">
        <v>40</v>
      </c>
      <c r="S15" s="361">
        <v>40</v>
      </c>
      <c r="T15" s="361"/>
      <c r="U15" s="361">
        <f>40*1.1</f>
        <v>44</v>
      </c>
      <c r="V15" s="361">
        <v>40</v>
      </c>
      <c r="W15" s="364">
        <v>40</v>
      </c>
      <c r="Y15" s="310"/>
      <c r="Z15" s="310"/>
    </row>
    <row r="16" spans="1:26" s="309" customFormat="1" ht="12.75" customHeight="1">
      <c r="A16" s="365" t="s">
        <v>42</v>
      </c>
      <c r="B16" s="373"/>
      <c r="C16" s="374" t="s">
        <v>317</v>
      </c>
      <c r="D16" s="375"/>
      <c r="E16" s="375"/>
      <c r="F16" s="376"/>
      <c r="G16" s="356" t="s">
        <v>7</v>
      </c>
      <c r="H16" s="357">
        <v>7</v>
      </c>
      <c r="I16" s="357">
        <v>2</v>
      </c>
      <c r="J16" s="358">
        <v>9994219900</v>
      </c>
      <c r="K16" s="359">
        <v>852</v>
      </c>
      <c r="L16" s="367">
        <v>290</v>
      </c>
      <c r="M16" s="360"/>
      <c r="N16" s="359" t="s">
        <v>304</v>
      </c>
      <c r="O16" s="361"/>
      <c r="P16" s="377"/>
      <c r="Q16" s="361"/>
      <c r="R16" s="368"/>
      <c r="S16" s="361"/>
      <c r="T16" s="377"/>
      <c r="U16" s="361"/>
      <c r="V16" s="361">
        <v>2</v>
      </c>
      <c r="W16" s="364">
        <v>2</v>
      </c>
      <c r="Y16" s="310"/>
      <c r="Z16" s="310"/>
    </row>
    <row r="17" spans="1:23" ht="12.75" customHeight="1">
      <c r="A17" s="365" t="s">
        <v>154</v>
      </c>
      <c r="B17" s="355"/>
      <c r="C17" s="604" t="s">
        <v>316</v>
      </c>
      <c r="D17" s="604"/>
      <c r="E17" s="366" t="s">
        <v>333</v>
      </c>
      <c r="F17" s="366" t="s">
        <v>335</v>
      </c>
      <c r="G17" s="356" t="s">
        <v>7</v>
      </c>
      <c r="H17" s="357">
        <v>7</v>
      </c>
      <c r="I17" s="357">
        <v>2</v>
      </c>
      <c r="J17" s="358">
        <v>9994219900</v>
      </c>
      <c r="K17" s="359">
        <v>852</v>
      </c>
      <c r="L17" s="367">
        <v>290</v>
      </c>
      <c r="M17" s="360"/>
      <c r="N17" s="359" t="s">
        <v>304</v>
      </c>
      <c r="O17" s="361">
        <v>5</v>
      </c>
      <c r="P17" s="368"/>
      <c r="Q17" s="361">
        <v>2</v>
      </c>
      <c r="R17" s="361"/>
      <c r="S17" s="361">
        <v>5</v>
      </c>
      <c r="T17" s="368"/>
      <c r="U17" s="361">
        <f>5*1.1</f>
        <v>5.5</v>
      </c>
      <c r="V17" s="361">
        <f>5*1.1</f>
        <v>5.5</v>
      </c>
      <c r="W17" s="364">
        <f>5*1.1</f>
        <v>5.5</v>
      </c>
    </row>
    <row r="18" spans="1:26" s="309" customFormat="1" ht="12.75" customHeight="1">
      <c r="A18" s="365" t="s">
        <v>94</v>
      </c>
      <c r="B18" s="373"/>
      <c r="C18" s="604"/>
      <c r="D18" s="604"/>
      <c r="E18" s="366"/>
      <c r="F18" s="366"/>
      <c r="G18" s="356" t="s">
        <v>7</v>
      </c>
      <c r="H18" s="357">
        <v>7</v>
      </c>
      <c r="I18" s="357">
        <v>2</v>
      </c>
      <c r="J18" s="358">
        <v>1920206590</v>
      </c>
      <c r="K18" s="359">
        <v>244</v>
      </c>
      <c r="L18" s="367">
        <v>310</v>
      </c>
      <c r="M18" s="360"/>
      <c r="N18" s="359" t="s">
        <v>304</v>
      </c>
      <c r="O18" s="368"/>
      <c r="P18" s="368"/>
      <c r="Q18" s="368"/>
      <c r="R18" s="368"/>
      <c r="S18" s="368"/>
      <c r="T18" s="368"/>
      <c r="U18" s="368"/>
      <c r="V18" s="361">
        <v>85</v>
      </c>
      <c r="W18" s="364">
        <v>90</v>
      </c>
      <c r="Y18" s="310"/>
      <c r="Z18" s="310"/>
    </row>
    <row r="19" spans="1:26" s="309" customFormat="1" ht="11.25" customHeight="1">
      <c r="A19" s="365" t="s">
        <v>319</v>
      </c>
      <c r="B19" s="373"/>
      <c r="C19" s="604" t="s">
        <v>316</v>
      </c>
      <c r="D19" s="604"/>
      <c r="E19" s="366" t="s">
        <v>315</v>
      </c>
      <c r="F19" s="366" t="s">
        <v>300</v>
      </c>
      <c r="G19" s="356" t="s">
        <v>7</v>
      </c>
      <c r="H19" s="357">
        <v>7</v>
      </c>
      <c r="I19" s="357">
        <v>2</v>
      </c>
      <c r="J19" s="358">
        <v>9994219900</v>
      </c>
      <c r="K19" s="359">
        <v>244</v>
      </c>
      <c r="L19" s="367">
        <v>310</v>
      </c>
      <c r="M19" s="360"/>
      <c r="N19" s="359" t="s">
        <v>304</v>
      </c>
      <c r="O19" s="361"/>
      <c r="P19" s="368"/>
      <c r="Q19" s="368">
        <v>82</v>
      </c>
      <c r="R19" s="361">
        <v>82</v>
      </c>
      <c r="S19" s="361"/>
      <c r="T19" s="368"/>
      <c r="U19" s="361">
        <v>70</v>
      </c>
      <c r="V19" s="368">
        <v>80</v>
      </c>
      <c r="W19" s="369">
        <v>90</v>
      </c>
      <c r="Y19" s="310"/>
      <c r="Z19" s="310"/>
    </row>
    <row r="20" spans="1:26" s="309" customFormat="1" ht="13.5" customHeight="1" thickBot="1">
      <c r="A20" s="365" t="s">
        <v>147</v>
      </c>
      <c r="B20" s="373"/>
      <c r="C20" s="604" t="s">
        <v>316</v>
      </c>
      <c r="D20" s="604"/>
      <c r="E20" s="366" t="s">
        <v>333</v>
      </c>
      <c r="F20" s="366" t="s">
        <v>300</v>
      </c>
      <c r="G20" s="356" t="s">
        <v>7</v>
      </c>
      <c r="H20" s="357">
        <v>7</v>
      </c>
      <c r="I20" s="357">
        <v>2</v>
      </c>
      <c r="J20" s="358">
        <v>9994219900</v>
      </c>
      <c r="K20" s="359">
        <v>244</v>
      </c>
      <c r="L20" s="367">
        <v>340</v>
      </c>
      <c r="M20" s="360"/>
      <c r="N20" s="359" t="s">
        <v>304</v>
      </c>
      <c r="O20" s="361">
        <v>60</v>
      </c>
      <c r="P20" s="368"/>
      <c r="Q20" s="361">
        <v>120</v>
      </c>
      <c r="R20" s="361">
        <v>120</v>
      </c>
      <c r="S20" s="361">
        <v>60</v>
      </c>
      <c r="T20" s="368"/>
      <c r="U20" s="361">
        <v>70</v>
      </c>
      <c r="V20" s="368">
        <v>84</v>
      </c>
      <c r="W20" s="369">
        <v>91</v>
      </c>
      <c r="Y20" s="310"/>
      <c r="Z20" s="310"/>
    </row>
    <row r="21" spans="1:26" s="309" customFormat="1" ht="24.75" customHeight="1">
      <c r="A21" s="343" t="s">
        <v>8</v>
      </c>
      <c r="B21" s="344"/>
      <c r="C21" s="611" t="s">
        <v>303</v>
      </c>
      <c r="D21" s="611"/>
      <c r="E21" s="611"/>
      <c r="F21" s="611"/>
      <c r="G21" s="345" t="s">
        <v>7</v>
      </c>
      <c r="H21" s="346">
        <v>7</v>
      </c>
      <c r="I21" s="346">
        <v>2</v>
      </c>
      <c r="J21" s="347">
        <v>1920206590</v>
      </c>
      <c r="K21" s="348">
        <v>111</v>
      </c>
      <c r="L21" s="348">
        <v>211</v>
      </c>
      <c r="M21" s="349"/>
      <c r="N21" s="350" t="s">
        <v>304</v>
      </c>
      <c r="O21" s="351">
        <v>19221.726</v>
      </c>
      <c r="P21" s="351">
        <v>6469.942</v>
      </c>
      <c r="Q21" s="351">
        <v>17378.412</v>
      </c>
      <c r="R21" s="351">
        <v>17208.87</v>
      </c>
      <c r="S21" s="351">
        <v>19221.726</v>
      </c>
      <c r="T21" s="351">
        <v>6469.942</v>
      </c>
      <c r="U21" s="351">
        <f>19834.908*1.1</f>
        <v>21818.398800000003</v>
      </c>
      <c r="V21" s="351">
        <f>U21*115%</f>
        <v>25091.158620000002</v>
      </c>
      <c r="W21" s="353">
        <f>V21*115%</f>
        <v>28854.832413</v>
      </c>
      <c r="Y21" s="310"/>
      <c r="Z21" s="310"/>
    </row>
    <row r="22" spans="1:26" s="309" customFormat="1" ht="12.75">
      <c r="A22" s="354" t="s">
        <v>9</v>
      </c>
      <c r="B22" s="355"/>
      <c r="C22" s="612" t="s">
        <v>305</v>
      </c>
      <c r="D22" s="613"/>
      <c r="E22" s="613"/>
      <c r="F22" s="613"/>
      <c r="G22" s="356" t="s">
        <v>7</v>
      </c>
      <c r="H22" s="357">
        <v>7</v>
      </c>
      <c r="I22" s="357">
        <v>2</v>
      </c>
      <c r="J22" s="358">
        <v>1920206590</v>
      </c>
      <c r="K22" s="359">
        <v>119</v>
      </c>
      <c r="L22" s="359">
        <v>213</v>
      </c>
      <c r="M22" s="360"/>
      <c r="N22" s="359" t="s">
        <v>304</v>
      </c>
      <c r="O22" s="361">
        <v>5804.961</v>
      </c>
      <c r="P22" s="362">
        <v>1953.923</v>
      </c>
      <c r="Q22" s="361">
        <v>5248.28</v>
      </c>
      <c r="R22" s="361">
        <v>5197.08</v>
      </c>
      <c r="S22" s="361">
        <v>5804.961</v>
      </c>
      <c r="T22" s="362">
        <v>1953.923</v>
      </c>
      <c r="U22" s="361">
        <f>U21*30.2%</f>
        <v>6589.156437600001</v>
      </c>
      <c r="V22" s="377">
        <f>U22*115%</f>
        <v>7577.52990324</v>
      </c>
      <c r="W22" s="419">
        <f>V22*115%</f>
        <v>8714.159388725999</v>
      </c>
      <c r="Y22" s="310"/>
      <c r="Z22" s="310"/>
    </row>
    <row r="23" spans="1:26" s="309" customFormat="1" ht="13.5" customHeight="1">
      <c r="A23" s="365" t="s">
        <v>74</v>
      </c>
      <c r="B23" s="373"/>
      <c r="C23" s="604" t="s">
        <v>341</v>
      </c>
      <c r="D23" s="604"/>
      <c r="E23" s="366" t="s">
        <v>342</v>
      </c>
      <c r="F23" s="366"/>
      <c r="G23" s="356" t="s">
        <v>7</v>
      </c>
      <c r="H23" s="357">
        <v>7</v>
      </c>
      <c r="I23" s="357">
        <v>2</v>
      </c>
      <c r="J23" s="358">
        <v>1920206590</v>
      </c>
      <c r="K23" s="359">
        <v>244</v>
      </c>
      <c r="L23" s="367">
        <v>226</v>
      </c>
      <c r="M23" s="360"/>
      <c r="N23" s="359" t="s">
        <v>304</v>
      </c>
      <c r="O23" s="361"/>
      <c r="P23" s="368"/>
      <c r="Q23" s="361">
        <v>344.4</v>
      </c>
      <c r="R23" s="361">
        <v>344.4</v>
      </c>
      <c r="S23" s="361"/>
      <c r="T23" s="368"/>
      <c r="U23" s="361"/>
      <c r="V23" s="368"/>
      <c r="W23" s="369"/>
      <c r="Y23" s="310"/>
      <c r="Z23" s="310"/>
    </row>
    <row r="24" spans="1:26" s="309" customFormat="1" ht="12.75" customHeight="1">
      <c r="A24" s="80" t="s">
        <v>33</v>
      </c>
      <c r="B24" s="374"/>
      <c r="C24" s="604" t="s">
        <v>316</v>
      </c>
      <c r="D24" s="604"/>
      <c r="E24" s="366" t="s">
        <v>315</v>
      </c>
      <c r="F24" s="366" t="s">
        <v>300</v>
      </c>
      <c r="G24" s="356" t="s">
        <v>7</v>
      </c>
      <c r="H24" s="357">
        <v>7</v>
      </c>
      <c r="I24" s="357">
        <v>2</v>
      </c>
      <c r="J24" s="358">
        <v>1920206590</v>
      </c>
      <c r="K24" s="359">
        <v>244</v>
      </c>
      <c r="L24" s="367">
        <v>340</v>
      </c>
      <c r="M24" s="367"/>
      <c r="N24" s="359" t="s">
        <v>304</v>
      </c>
      <c r="O24" s="361"/>
      <c r="P24" s="361"/>
      <c r="Q24" s="378">
        <v>30</v>
      </c>
      <c r="R24" s="361">
        <v>30</v>
      </c>
      <c r="S24" s="361"/>
      <c r="T24" s="361"/>
      <c r="U24" s="361"/>
      <c r="V24" s="361">
        <v>123</v>
      </c>
      <c r="W24" s="364">
        <v>134</v>
      </c>
      <c r="Y24" s="310"/>
      <c r="Z24" s="310"/>
    </row>
    <row r="25" spans="1:26" s="309" customFormat="1" ht="12.75" customHeight="1">
      <c r="A25" s="80" t="s">
        <v>34</v>
      </c>
      <c r="B25" s="374"/>
      <c r="C25" s="604"/>
      <c r="D25" s="604"/>
      <c r="E25" s="366"/>
      <c r="F25" s="366"/>
      <c r="G25" s="356" t="s">
        <v>7</v>
      </c>
      <c r="H25" s="357">
        <v>7</v>
      </c>
      <c r="I25" s="357">
        <v>2</v>
      </c>
      <c r="J25" s="358">
        <v>1920206590</v>
      </c>
      <c r="K25" s="359">
        <v>244</v>
      </c>
      <c r="L25" s="367">
        <v>340</v>
      </c>
      <c r="M25" s="367"/>
      <c r="N25" s="359" t="s">
        <v>304</v>
      </c>
      <c r="O25" s="361"/>
      <c r="P25" s="361"/>
      <c r="Q25" s="378"/>
      <c r="R25" s="368"/>
      <c r="S25" s="361"/>
      <c r="T25" s="361"/>
      <c r="U25" s="361"/>
      <c r="V25" s="361">
        <v>200</v>
      </c>
      <c r="W25" s="364">
        <v>221</v>
      </c>
      <c r="Y25" s="310"/>
      <c r="Z25" s="310"/>
    </row>
    <row r="26" spans="1:26" s="309" customFormat="1" ht="12.75" customHeight="1">
      <c r="A26" s="80" t="s">
        <v>35</v>
      </c>
      <c r="B26" s="374"/>
      <c r="C26" s="604" t="s">
        <v>316</v>
      </c>
      <c r="D26" s="604"/>
      <c r="E26" s="366" t="s">
        <v>333</v>
      </c>
      <c r="F26" s="366" t="s">
        <v>300</v>
      </c>
      <c r="G26" s="356" t="s">
        <v>7</v>
      </c>
      <c r="H26" s="357">
        <v>7</v>
      </c>
      <c r="I26" s="357">
        <v>2</v>
      </c>
      <c r="J26" s="358">
        <v>1920206590</v>
      </c>
      <c r="K26" s="359">
        <v>244</v>
      </c>
      <c r="L26" s="367">
        <v>340</v>
      </c>
      <c r="M26" s="367"/>
      <c r="N26" s="359" t="s">
        <v>304</v>
      </c>
      <c r="O26" s="361">
        <v>30</v>
      </c>
      <c r="P26" s="368"/>
      <c r="Q26" s="378">
        <v>10</v>
      </c>
      <c r="R26" s="361">
        <v>10</v>
      </c>
      <c r="S26" s="361">
        <v>30</v>
      </c>
      <c r="T26" s="368"/>
      <c r="U26" s="361">
        <f>30*1.1</f>
        <v>33</v>
      </c>
      <c r="V26" s="361">
        <v>65</v>
      </c>
      <c r="W26" s="364">
        <v>71</v>
      </c>
      <c r="Y26" s="310"/>
      <c r="Z26" s="310"/>
    </row>
    <row r="27" spans="1:26" s="309" customFormat="1" ht="12.75" customHeight="1">
      <c r="A27" s="365" t="s">
        <v>334</v>
      </c>
      <c r="B27" s="374"/>
      <c r="C27" s="604" t="s">
        <v>316</v>
      </c>
      <c r="D27" s="604"/>
      <c r="E27" s="366" t="s">
        <v>333</v>
      </c>
      <c r="F27" s="366" t="s">
        <v>300</v>
      </c>
      <c r="G27" s="356" t="s">
        <v>7</v>
      </c>
      <c r="H27" s="357">
        <v>7</v>
      </c>
      <c r="I27" s="357">
        <v>2</v>
      </c>
      <c r="J27" s="358">
        <v>9994219900</v>
      </c>
      <c r="K27" s="359">
        <v>244</v>
      </c>
      <c r="L27" s="367">
        <v>226</v>
      </c>
      <c r="M27" s="360"/>
      <c r="N27" s="359" t="s">
        <v>304</v>
      </c>
      <c r="O27" s="361">
        <v>140</v>
      </c>
      <c r="P27" s="414"/>
      <c r="Q27" s="378"/>
      <c r="R27" s="368"/>
      <c r="S27" s="361">
        <v>140</v>
      </c>
      <c r="T27" s="414"/>
      <c r="U27" s="361">
        <v>140</v>
      </c>
      <c r="V27" s="361">
        <v>140</v>
      </c>
      <c r="W27" s="364">
        <v>140</v>
      </c>
      <c r="Y27" s="310"/>
      <c r="Z27" s="310"/>
    </row>
    <row r="28" spans="1:26" s="309" customFormat="1" ht="12.75" customHeight="1" thickBot="1">
      <c r="A28" s="421" t="s">
        <v>36</v>
      </c>
      <c r="B28" s="422"/>
      <c r="C28" s="605" t="s">
        <v>316</v>
      </c>
      <c r="D28" s="606"/>
      <c r="E28" s="423" t="s">
        <v>333</v>
      </c>
      <c r="F28" s="423" t="s">
        <v>300</v>
      </c>
      <c r="G28" s="424" t="s">
        <v>7</v>
      </c>
      <c r="H28" s="425">
        <v>7</v>
      </c>
      <c r="I28" s="425">
        <v>2</v>
      </c>
      <c r="J28" s="426">
        <v>1920202590</v>
      </c>
      <c r="K28" s="427">
        <v>244</v>
      </c>
      <c r="L28" s="428">
        <v>340</v>
      </c>
      <c r="M28" s="428"/>
      <c r="N28" s="427" t="s">
        <v>304</v>
      </c>
      <c r="O28" s="429">
        <v>423.745</v>
      </c>
      <c r="P28" s="429">
        <v>92</v>
      </c>
      <c r="Q28" s="430">
        <v>221.731</v>
      </c>
      <c r="R28" s="429">
        <v>204.08</v>
      </c>
      <c r="S28" s="429">
        <v>423.745</v>
      </c>
      <c r="T28" s="429">
        <v>92</v>
      </c>
      <c r="U28" s="429">
        <v>423.745</v>
      </c>
      <c r="V28" s="429">
        <f>U28*1.1</f>
        <v>466.1195</v>
      </c>
      <c r="W28" s="431">
        <f>V28*1.1</f>
        <v>512.7314500000001</v>
      </c>
      <c r="Y28" s="310"/>
      <c r="Z28" s="310"/>
    </row>
    <row r="29" spans="1:26" s="309" customFormat="1" ht="12.75" customHeight="1">
      <c r="A29" s="393"/>
      <c r="B29" s="393"/>
      <c r="C29" s="394"/>
      <c r="D29" s="394"/>
      <c r="E29" s="394"/>
      <c r="F29" s="394"/>
      <c r="G29" s="395"/>
      <c r="H29" s="396"/>
      <c r="I29" s="396"/>
      <c r="J29" s="397"/>
      <c r="K29" s="398"/>
      <c r="L29" s="399"/>
      <c r="M29" s="399"/>
      <c r="N29" s="398"/>
      <c r="O29" s="400"/>
      <c r="P29" s="401"/>
      <c r="Q29" s="402"/>
      <c r="R29" s="402"/>
      <c r="S29" s="403"/>
      <c r="T29" s="404"/>
      <c r="U29" s="400"/>
      <c r="V29" s="400"/>
      <c r="W29" s="400"/>
      <c r="Y29" s="310"/>
      <c r="Z29" s="310"/>
    </row>
    <row r="30" spans="1:26" s="309" customFormat="1" ht="12.75" customHeight="1">
      <c r="A30" s="393"/>
      <c r="B30" s="393"/>
      <c r="C30" s="394"/>
      <c r="D30" s="394"/>
      <c r="E30" s="394"/>
      <c r="F30" s="394"/>
      <c r="G30" s="395"/>
      <c r="H30" s="396"/>
      <c r="I30" s="396"/>
      <c r="J30" s="397"/>
      <c r="K30" s="398"/>
      <c r="L30" s="399"/>
      <c r="M30" s="399"/>
      <c r="N30" s="398"/>
      <c r="O30" s="400"/>
      <c r="P30" s="401"/>
      <c r="Q30" s="405"/>
      <c r="R30" s="405"/>
      <c r="S30" s="403"/>
      <c r="T30" s="404"/>
      <c r="U30" s="400"/>
      <c r="V30" s="400"/>
      <c r="W30" s="400"/>
      <c r="Y30" s="310"/>
      <c r="Z30" s="310"/>
    </row>
    <row r="31" spans="1:26" s="309" customFormat="1" ht="16.5" customHeight="1">
      <c r="A31" s="372"/>
      <c r="B31" s="372"/>
      <c r="C31" s="372"/>
      <c r="D31" s="372"/>
      <c r="E31" s="372"/>
      <c r="F31" s="372"/>
      <c r="G31" s="406"/>
      <c r="H31" s="406"/>
      <c r="I31" s="406"/>
      <c r="J31" s="406"/>
      <c r="K31" s="406"/>
      <c r="L31" s="406"/>
      <c r="M31" s="406"/>
      <c r="N31" s="406"/>
      <c r="O31" s="400"/>
      <c r="P31" s="406"/>
      <c r="Q31" s="406"/>
      <c r="R31" s="406"/>
      <c r="S31" s="372"/>
      <c r="T31" s="372"/>
      <c r="U31" s="418"/>
      <c r="V31" s="310"/>
      <c r="W31" s="310"/>
      <c r="Y31" s="310"/>
      <c r="Z31" s="310"/>
    </row>
    <row r="32" spans="1:26" s="309" customFormat="1" ht="16.5" customHeight="1">
      <c r="A32" s="407"/>
      <c r="B32" s="372"/>
      <c r="C32" s="609" t="s">
        <v>200</v>
      </c>
      <c r="D32" s="609"/>
      <c r="E32" s="372"/>
      <c r="F32" s="372"/>
      <c r="G32" s="406"/>
      <c r="H32" s="406"/>
      <c r="I32" s="406"/>
      <c r="J32" s="406"/>
      <c r="K32" s="406"/>
      <c r="L32" s="406"/>
      <c r="M32" s="406" t="s">
        <v>321</v>
      </c>
      <c r="N32" s="406"/>
      <c r="O32" s="406"/>
      <c r="P32" s="603" t="s">
        <v>150</v>
      </c>
      <c r="Q32" s="603"/>
      <c r="R32" s="603"/>
      <c r="S32" s="372"/>
      <c r="T32" s="372"/>
      <c r="U32" s="372"/>
      <c r="V32" s="310"/>
      <c r="W32" s="310"/>
      <c r="Y32" s="310"/>
      <c r="Z32" s="310"/>
    </row>
    <row r="33" spans="1:26" s="309" customFormat="1" ht="11.25" customHeight="1">
      <c r="A33" s="372"/>
      <c r="B33" s="372"/>
      <c r="C33" s="372"/>
      <c r="D33" s="372"/>
      <c r="E33" s="372"/>
      <c r="F33" s="372"/>
      <c r="G33" s="406"/>
      <c r="H33" s="406"/>
      <c r="I33" s="406"/>
      <c r="J33" s="406"/>
      <c r="K33" s="406"/>
      <c r="L33" s="406"/>
      <c r="M33" s="406"/>
      <c r="N33" s="406"/>
      <c r="O33" s="406"/>
      <c r="P33" s="408"/>
      <c r="Q33" s="408"/>
      <c r="R33" s="408"/>
      <c r="S33" s="372"/>
      <c r="T33" s="372"/>
      <c r="U33" s="372"/>
      <c r="V33" s="310"/>
      <c r="W33" s="310"/>
      <c r="Y33" s="310"/>
      <c r="Z33" s="310"/>
    </row>
    <row r="34" spans="7:26" s="372" customFormat="1" ht="15.75" hidden="1">
      <c r="G34" s="406"/>
      <c r="H34" s="406"/>
      <c r="I34" s="406"/>
      <c r="J34" s="406"/>
      <c r="K34" s="406"/>
      <c r="L34" s="406"/>
      <c r="M34" s="406"/>
      <c r="N34" s="406"/>
      <c r="O34" s="406"/>
      <c r="P34" s="408"/>
      <c r="Q34" s="408"/>
      <c r="R34" s="408"/>
      <c r="V34" s="310"/>
      <c r="W34" s="310"/>
      <c r="X34" s="309"/>
      <c r="Y34" s="310"/>
      <c r="Z34" s="310"/>
    </row>
    <row r="35" spans="1:26" s="372" customFormat="1" ht="18.75">
      <c r="A35" s="407"/>
      <c r="C35" s="409" t="s">
        <v>176</v>
      </c>
      <c r="D35" s="409"/>
      <c r="G35" s="406"/>
      <c r="H35" s="406"/>
      <c r="I35" s="406"/>
      <c r="J35" s="406"/>
      <c r="K35" s="406"/>
      <c r="L35" s="406"/>
      <c r="M35" s="406" t="s">
        <v>322</v>
      </c>
      <c r="N35" s="406"/>
      <c r="O35" s="406"/>
      <c r="P35" s="603" t="s">
        <v>151</v>
      </c>
      <c r="Q35" s="603"/>
      <c r="R35" s="603"/>
      <c r="V35" s="310"/>
      <c r="W35" s="310"/>
      <c r="X35" s="309"/>
      <c r="Y35" s="310"/>
      <c r="Z35" s="310"/>
    </row>
  </sheetData>
  <sheetProtection/>
  <mergeCells count="42">
    <mergeCell ref="C24:D24"/>
    <mergeCell ref="C9:D9"/>
    <mergeCell ref="C10:D10"/>
    <mergeCell ref="C23:D23"/>
    <mergeCell ref="C21:F21"/>
    <mergeCell ref="C22:F22"/>
    <mergeCell ref="C32:D32"/>
    <mergeCell ref="P32:R32"/>
    <mergeCell ref="C11:D11"/>
    <mergeCell ref="C18:D18"/>
    <mergeCell ref="C19:D19"/>
    <mergeCell ref="J4:J5"/>
    <mergeCell ref="K4:K5"/>
    <mergeCell ref="C13:D13"/>
    <mergeCell ref="O4:P4"/>
    <mergeCell ref="C20:D20"/>
    <mergeCell ref="P35:R35"/>
    <mergeCell ref="C25:D25"/>
    <mergeCell ref="C26:D26"/>
    <mergeCell ref="C28:D28"/>
    <mergeCell ref="Q4:R4"/>
    <mergeCell ref="C27:D27"/>
    <mergeCell ref="C8:D8"/>
    <mergeCell ref="L4:L5"/>
    <mergeCell ref="M4:M5"/>
    <mergeCell ref="C17:D17"/>
    <mergeCell ref="C7:D7"/>
    <mergeCell ref="F4:F5"/>
    <mergeCell ref="G4:G5"/>
    <mergeCell ref="H4:H5"/>
    <mergeCell ref="I4:I5"/>
    <mergeCell ref="D4:D5"/>
    <mergeCell ref="E4:E5"/>
    <mergeCell ref="A1:W1"/>
    <mergeCell ref="A3:A5"/>
    <mergeCell ref="B3:B5"/>
    <mergeCell ref="C3:F3"/>
    <mergeCell ref="G3:M3"/>
    <mergeCell ref="N3:N5"/>
    <mergeCell ref="O3:W3"/>
    <mergeCell ref="C4:C5"/>
    <mergeCell ref="S4:T4"/>
  </mergeCells>
  <printOptions/>
  <pageMargins left="0" right="0" top="0.5905511811023623" bottom="0" header="0.5118110236220472" footer="0.511811023622047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P17" sqref="P17:P18"/>
    </sheetView>
  </sheetViews>
  <sheetFormatPr defaultColWidth="9.00390625" defaultRowHeight="12.75"/>
  <cols>
    <col min="1" max="1" width="34.75390625" style="372" customWidth="1"/>
    <col min="2" max="2" width="4.75390625" style="372" customWidth="1"/>
    <col min="3" max="3" width="8.125" style="372" customWidth="1"/>
    <col min="4" max="4" width="10.625" style="372" customWidth="1"/>
    <col min="5" max="5" width="8.375" style="372" customWidth="1"/>
    <col min="6" max="6" width="6.125" style="372" customWidth="1"/>
    <col min="7" max="7" width="3.75390625" style="406" customWidth="1"/>
    <col min="8" max="8" width="3.00390625" style="406" customWidth="1"/>
    <col min="9" max="9" width="2.875" style="406" customWidth="1"/>
    <col min="10" max="10" width="9.625" style="406" customWidth="1"/>
    <col min="11" max="11" width="3.625" style="406" customWidth="1"/>
    <col min="12" max="13" width="3.75390625" style="406" customWidth="1"/>
    <col min="14" max="14" width="9.375" style="406" customWidth="1"/>
    <col min="15" max="15" width="10.125" style="406" customWidth="1"/>
    <col min="16" max="16" width="10.625" style="406" customWidth="1"/>
    <col min="17" max="17" width="9.00390625" style="406" customWidth="1"/>
    <col min="18" max="18" width="8.875" style="406" customWidth="1"/>
    <col min="19" max="19" width="10.875" style="372" bestFit="1" customWidth="1"/>
    <col min="20" max="20" width="10.00390625" style="372" customWidth="1"/>
    <col min="21" max="21" width="11.125" style="372" customWidth="1"/>
    <col min="22" max="22" width="14.125" style="310" customWidth="1"/>
    <col min="23" max="23" width="16.875" style="310" customWidth="1"/>
    <col min="24" max="24" width="12.75390625" style="309" customWidth="1"/>
    <col min="25" max="16384" width="9.125" style="310" customWidth="1"/>
  </cols>
  <sheetData>
    <row r="1" spans="1:23" ht="18">
      <c r="A1" s="586" t="s">
        <v>323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ht="12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spans="1:23" ht="22.5" customHeight="1">
      <c r="A3" s="587" t="s">
        <v>270</v>
      </c>
      <c r="B3" s="590" t="s">
        <v>271</v>
      </c>
      <c r="C3" s="593" t="s">
        <v>272</v>
      </c>
      <c r="D3" s="593"/>
      <c r="E3" s="593"/>
      <c r="F3" s="593"/>
      <c r="G3" s="593" t="s">
        <v>273</v>
      </c>
      <c r="H3" s="593"/>
      <c r="I3" s="593"/>
      <c r="J3" s="593"/>
      <c r="K3" s="593"/>
      <c r="L3" s="593"/>
      <c r="M3" s="593"/>
      <c r="N3" s="590" t="s">
        <v>274</v>
      </c>
      <c r="O3" s="593" t="s">
        <v>275</v>
      </c>
      <c r="P3" s="593"/>
      <c r="Q3" s="593"/>
      <c r="R3" s="593"/>
      <c r="S3" s="593"/>
      <c r="T3" s="593"/>
      <c r="U3" s="593"/>
      <c r="V3" s="593"/>
      <c r="W3" s="594"/>
    </row>
    <row r="4" spans="1:23" ht="25.5">
      <c r="A4" s="588"/>
      <c r="B4" s="591"/>
      <c r="C4" s="591" t="s">
        <v>276</v>
      </c>
      <c r="D4" s="591" t="s">
        <v>277</v>
      </c>
      <c r="E4" s="601" t="s">
        <v>278</v>
      </c>
      <c r="F4" s="591" t="s">
        <v>279</v>
      </c>
      <c r="G4" s="599" t="s">
        <v>1</v>
      </c>
      <c r="H4" s="591" t="s">
        <v>280</v>
      </c>
      <c r="I4" s="591" t="s">
        <v>281</v>
      </c>
      <c r="J4" s="591" t="s">
        <v>4</v>
      </c>
      <c r="K4" s="591" t="s">
        <v>282</v>
      </c>
      <c r="L4" s="591" t="s">
        <v>283</v>
      </c>
      <c r="M4" s="591" t="s">
        <v>284</v>
      </c>
      <c r="N4" s="591"/>
      <c r="O4" s="596" t="s">
        <v>285</v>
      </c>
      <c r="P4" s="596"/>
      <c r="Q4" s="596" t="s">
        <v>286</v>
      </c>
      <c r="R4" s="596"/>
      <c r="S4" s="595" t="s">
        <v>324</v>
      </c>
      <c r="T4" s="596"/>
      <c r="U4" s="312" t="s">
        <v>288</v>
      </c>
      <c r="V4" s="312" t="s">
        <v>289</v>
      </c>
      <c r="W4" s="313" t="s">
        <v>290</v>
      </c>
    </row>
    <row r="5" spans="1:23" ht="98.25" customHeight="1" thickBot="1">
      <c r="A5" s="589"/>
      <c r="B5" s="592"/>
      <c r="C5" s="592"/>
      <c r="D5" s="592"/>
      <c r="E5" s="602"/>
      <c r="F5" s="592"/>
      <c r="G5" s="600"/>
      <c r="H5" s="592"/>
      <c r="I5" s="592"/>
      <c r="J5" s="592"/>
      <c r="K5" s="592"/>
      <c r="L5" s="592"/>
      <c r="M5" s="592"/>
      <c r="N5" s="592"/>
      <c r="O5" s="314" t="s">
        <v>291</v>
      </c>
      <c r="P5" s="314" t="s">
        <v>292</v>
      </c>
      <c r="Q5" s="314" t="s">
        <v>293</v>
      </c>
      <c r="R5" s="314" t="s">
        <v>294</v>
      </c>
      <c r="S5" s="314" t="s">
        <v>293</v>
      </c>
      <c r="T5" s="314" t="s">
        <v>295</v>
      </c>
      <c r="U5" s="315" t="s">
        <v>325</v>
      </c>
      <c r="V5" s="315" t="s">
        <v>296</v>
      </c>
      <c r="W5" s="316" t="s">
        <v>326</v>
      </c>
    </row>
    <row r="6" spans="1:23" ht="13.5" thickBot="1">
      <c r="A6" s="317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9">
        <v>7</v>
      </c>
      <c r="H6" s="320">
        <v>8</v>
      </c>
      <c r="I6" s="319">
        <v>9</v>
      </c>
      <c r="J6" s="319">
        <v>10</v>
      </c>
      <c r="K6" s="319">
        <v>11</v>
      </c>
      <c r="L6" s="318">
        <v>12</v>
      </c>
      <c r="M6" s="318">
        <v>13</v>
      </c>
      <c r="N6" s="318">
        <v>14</v>
      </c>
      <c r="O6" s="318">
        <v>15</v>
      </c>
      <c r="P6" s="318">
        <v>16</v>
      </c>
      <c r="Q6" s="318">
        <v>17</v>
      </c>
      <c r="R6" s="318">
        <v>18</v>
      </c>
      <c r="S6" s="318">
        <v>19</v>
      </c>
      <c r="T6" s="318">
        <v>20</v>
      </c>
      <c r="U6" s="318">
        <v>22</v>
      </c>
      <c r="V6" s="318">
        <v>23</v>
      </c>
      <c r="W6" s="321">
        <v>24</v>
      </c>
    </row>
    <row r="7" spans="1:23" ht="84.75" customHeight="1" thickBot="1">
      <c r="A7" s="322"/>
      <c r="B7" s="323"/>
      <c r="C7" s="597" t="s">
        <v>299</v>
      </c>
      <c r="D7" s="598"/>
      <c r="E7" s="324" t="s">
        <v>315</v>
      </c>
      <c r="F7" s="324" t="s">
        <v>300</v>
      </c>
      <c r="G7" s="325"/>
      <c r="H7" s="325"/>
      <c r="I7" s="325"/>
      <c r="J7" s="326"/>
      <c r="K7" s="325"/>
      <c r="L7" s="325"/>
      <c r="M7" s="325"/>
      <c r="N7" s="325"/>
      <c r="O7" s="325">
        <v>2016</v>
      </c>
      <c r="P7" s="325" t="s">
        <v>327</v>
      </c>
      <c r="Q7" s="325">
        <v>2015</v>
      </c>
      <c r="R7" s="325">
        <v>2015</v>
      </c>
      <c r="S7" s="325">
        <v>2016</v>
      </c>
      <c r="T7" s="325" t="s">
        <v>327</v>
      </c>
      <c r="U7" s="325">
        <v>2017</v>
      </c>
      <c r="V7" s="327">
        <v>2018</v>
      </c>
      <c r="W7" s="328">
        <v>2019</v>
      </c>
    </row>
    <row r="8" spans="1:23" s="309" customFormat="1" ht="16.5" customHeight="1" thickBot="1">
      <c r="A8" s="329" t="s">
        <v>302</v>
      </c>
      <c r="B8" s="330"/>
      <c r="C8" s="607"/>
      <c r="D8" s="608"/>
      <c r="E8" s="331"/>
      <c r="F8" s="331"/>
      <c r="G8" s="332"/>
      <c r="H8" s="333"/>
      <c r="I8" s="334"/>
      <c r="J8" s="335"/>
      <c r="K8" s="336"/>
      <c r="L8" s="337"/>
      <c r="M8" s="337"/>
      <c r="N8" s="337"/>
      <c r="O8" s="341">
        <v>24743</v>
      </c>
      <c r="P8" s="341">
        <v>6468.228</v>
      </c>
      <c r="Q8" s="341">
        <v>24192.248</v>
      </c>
      <c r="R8" s="341">
        <v>24030.248</v>
      </c>
      <c r="S8" s="341">
        <v>24743</v>
      </c>
      <c r="T8" s="341">
        <v>6468.228</v>
      </c>
      <c r="U8" s="341">
        <v>28985.049</v>
      </c>
      <c r="V8" s="341">
        <v>30350.398</v>
      </c>
      <c r="W8" s="342">
        <v>32732.099</v>
      </c>
    </row>
    <row r="9" spans="1:26" s="309" customFormat="1" ht="24.75" customHeight="1">
      <c r="A9" s="343" t="s">
        <v>8</v>
      </c>
      <c r="B9" s="344"/>
      <c r="C9" s="611" t="s">
        <v>303</v>
      </c>
      <c r="D9" s="611"/>
      <c r="E9" s="611"/>
      <c r="F9" s="611"/>
      <c r="G9" s="345" t="s">
        <v>7</v>
      </c>
      <c r="H9" s="346">
        <v>7</v>
      </c>
      <c r="I9" s="346">
        <v>2</v>
      </c>
      <c r="J9" s="347">
        <v>1920206590</v>
      </c>
      <c r="K9" s="348">
        <v>111</v>
      </c>
      <c r="L9" s="348">
        <v>211</v>
      </c>
      <c r="M9" s="349"/>
      <c r="N9" s="348" t="s">
        <v>304</v>
      </c>
      <c r="O9" s="351" t="s">
        <v>328</v>
      </c>
      <c r="P9" s="351">
        <v>4949.484</v>
      </c>
      <c r="Q9" s="351">
        <v>16456.448</v>
      </c>
      <c r="R9" s="351">
        <v>16332.024</v>
      </c>
      <c r="S9" s="351" t="str">
        <f>O9</f>
        <v>17317.204</v>
      </c>
      <c r="T9" s="352">
        <v>4949.484</v>
      </c>
      <c r="U9" s="351">
        <v>19914.784</v>
      </c>
      <c r="V9" s="351">
        <v>20780.644</v>
      </c>
      <c r="W9" s="353">
        <v>22512.365</v>
      </c>
      <c r="Y9" s="310"/>
      <c r="Z9" s="310"/>
    </row>
    <row r="10" spans="1:26" s="309" customFormat="1" ht="12.75">
      <c r="A10" s="354" t="s">
        <v>9</v>
      </c>
      <c r="B10" s="355"/>
      <c r="C10" s="612" t="s">
        <v>305</v>
      </c>
      <c r="D10" s="613"/>
      <c r="E10" s="613"/>
      <c r="F10" s="613"/>
      <c r="G10" s="356" t="s">
        <v>7</v>
      </c>
      <c r="H10" s="357">
        <v>7</v>
      </c>
      <c r="I10" s="357">
        <v>2</v>
      </c>
      <c r="J10" s="358">
        <v>1920206590</v>
      </c>
      <c r="K10" s="359">
        <v>119</v>
      </c>
      <c r="L10" s="359">
        <v>213</v>
      </c>
      <c r="M10" s="360"/>
      <c r="N10" s="359" t="s">
        <v>304</v>
      </c>
      <c r="O10" s="361" t="s">
        <v>329</v>
      </c>
      <c r="P10" s="362">
        <v>1494.744</v>
      </c>
      <c r="Q10" s="361">
        <v>4969.847</v>
      </c>
      <c r="R10" s="361">
        <v>4932.271</v>
      </c>
      <c r="S10" s="361" t="str">
        <f>O10</f>
        <v>5229.796</v>
      </c>
      <c r="T10" s="363">
        <f>P10</f>
        <v>1494.744</v>
      </c>
      <c r="U10" s="361">
        <v>6014.265</v>
      </c>
      <c r="V10" s="361">
        <v>6275.754</v>
      </c>
      <c r="W10" s="364">
        <v>6798.734</v>
      </c>
      <c r="Y10" s="310"/>
      <c r="Z10" s="310"/>
    </row>
    <row r="11" spans="1:23" ht="13.5" customHeight="1">
      <c r="A11" s="365" t="s">
        <v>29</v>
      </c>
      <c r="B11" s="355"/>
      <c r="C11" s="604" t="s">
        <v>306</v>
      </c>
      <c r="D11" s="604"/>
      <c r="E11" s="366" t="s">
        <v>307</v>
      </c>
      <c r="F11" s="366" t="s">
        <v>300</v>
      </c>
      <c r="G11" s="356" t="s">
        <v>7</v>
      </c>
      <c r="H11" s="357">
        <v>7</v>
      </c>
      <c r="I11" s="357">
        <v>2</v>
      </c>
      <c r="J11" s="358">
        <v>9994219900</v>
      </c>
      <c r="K11" s="359">
        <v>244</v>
      </c>
      <c r="L11" s="367">
        <v>221</v>
      </c>
      <c r="M11" s="360"/>
      <c r="N11" s="359" t="s">
        <v>330</v>
      </c>
      <c r="O11" s="368">
        <v>10</v>
      </c>
      <c r="P11" s="368"/>
      <c r="Q11" s="368">
        <v>10</v>
      </c>
      <c r="R11" s="368">
        <v>10</v>
      </c>
      <c r="S11" s="368">
        <f>O11</f>
        <v>10</v>
      </c>
      <c r="T11" s="363"/>
      <c r="U11" s="368">
        <v>11</v>
      </c>
      <c r="V11" s="368">
        <v>12</v>
      </c>
      <c r="W11" s="369">
        <v>13</v>
      </c>
    </row>
    <row r="12" spans="1:23" ht="12.75" customHeight="1">
      <c r="A12" s="365" t="s">
        <v>39</v>
      </c>
      <c r="B12" s="355"/>
      <c r="C12" s="610" t="s">
        <v>308</v>
      </c>
      <c r="D12" s="610"/>
      <c r="E12" s="371" t="s">
        <v>309</v>
      </c>
      <c r="F12" s="371"/>
      <c r="G12" s="356" t="s">
        <v>7</v>
      </c>
      <c r="H12" s="357">
        <v>7</v>
      </c>
      <c r="I12" s="357">
        <v>2</v>
      </c>
      <c r="J12" s="358">
        <v>9994219900</v>
      </c>
      <c r="K12" s="359">
        <v>244</v>
      </c>
      <c r="L12" s="367">
        <v>223</v>
      </c>
      <c r="M12" s="360"/>
      <c r="N12" s="359" t="s">
        <v>304</v>
      </c>
      <c r="O12" s="368">
        <v>1200</v>
      </c>
      <c r="P12" s="368"/>
      <c r="Q12" s="368">
        <v>1185.5</v>
      </c>
      <c r="R12" s="368">
        <v>1185.5</v>
      </c>
      <c r="S12" s="368">
        <f>O12</f>
        <v>1200</v>
      </c>
      <c r="T12" s="363"/>
      <c r="U12" s="368">
        <v>1560</v>
      </c>
      <c r="V12" s="368">
        <v>1700</v>
      </c>
      <c r="W12" s="369">
        <v>1700</v>
      </c>
    </row>
    <row r="13" spans="1:23" ht="12.75" customHeight="1">
      <c r="A13" s="365" t="s">
        <v>310</v>
      </c>
      <c r="B13" s="355"/>
      <c r="C13" s="604" t="s">
        <v>311</v>
      </c>
      <c r="D13" s="604"/>
      <c r="E13" s="366"/>
      <c r="F13" s="366"/>
      <c r="G13" s="356" t="s">
        <v>7</v>
      </c>
      <c r="H13" s="357">
        <v>7</v>
      </c>
      <c r="I13" s="357">
        <v>2</v>
      </c>
      <c r="J13" s="358">
        <v>4219900</v>
      </c>
      <c r="K13" s="359">
        <v>852</v>
      </c>
      <c r="L13" s="367">
        <v>290</v>
      </c>
      <c r="M13" s="360"/>
      <c r="N13" s="359" t="s">
        <v>304</v>
      </c>
      <c r="O13" s="368"/>
      <c r="P13" s="368"/>
      <c r="Q13" s="368">
        <v>3</v>
      </c>
      <c r="R13" s="368">
        <v>3</v>
      </c>
      <c r="S13" s="361"/>
      <c r="T13" s="363"/>
      <c r="U13" s="368"/>
      <c r="V13" s="368"/>
      <c r="W13" s="369"/>
    </row>
    <row r="14" spans="1:23" ht="12.75" customHeight="1">
      <c r="A14" s="365" t="s">
        <v>331</v>
      </c>
      <c r="B14" s="355"/>
      <c r="C14" s="370" t="s">
        <v>313</v>
      </c>
      <c r="D14" s="372" t="s">
        <v>314</v>
      </c>
      <c r="E14" s="366" t="s">
        <v>318</v>
      </c>
      <c r="F14" s="366" t="s">
        <v>300</v>
      </c>
      <c r="G14" s="356" t="s">
        <v>7</v>
      </c>
      <c r="H14" s="357">
        <v>7</v>
      </c>
      <c r="I14" s="357">
        <v>2</v>
      </c>
      <c r="J14" s="358">
        <v>4219900</v>
      </c>
      <c r="K14" s="359">
        <v>244</v>
      </c>
      <c r="L14" s="367">
        <v>226</v>
      </c>
      <c r="M14" s="360"/>
      <c r="N14" s="359" t="s">
        <v>304</v>
      </c>
      <c r="O14" s="368"/>
      <c r="P14" s="368"/>
      <c r="Q14" s="368">
        <v>14.5</v>
      </c>
      <c r="R14" s="368">
        <v>14.5</v>
      </c>
      <c r="S14" s="361"/>
      <c r="T14" s="363"/>
      <c r="U14" s="368"/>
      <c r="V14" s="368"/>
      <c r="W14" s="369"/>
    </row>
    <row r="15" spans="1:23" ht="12.75" customHeight="1">
      <c r="A15" s="365" t="s">
        <v>74</v>
      </c>
      <c r="B15" s="355"/>
      <c r="C15" s="604" t="s">
        <v>316</v>
      </c>
      <c r="D15" s="604"/>
      <c r="E15" s="366" t="s">
        <v>315</v>
      </c>
      <c r="F15" s="366" t="s">
        <v>300</v>
      </c>
      <c r="G15" s="356" t="s">
        <v>7</v>
      </c>
      <c r="H15" s="357">
        <v>7</v>
      </c>
      <c r="I15" s="357">
        <v>2</v>
      </c>
      <c r="J15" s="358">
        <v>9994219900</v>
      </c>
      <c r="K15" s="359">
        <v>244</v>
      </c>
      <c r="L15" s="367">
        <v>226</v>
      </c>
      <c r="M15" s="360"/>
      <c r="N15" s="359" t="s">
        <v>330</v>
      </c>
      <c r="O15" s="368">
        <v>100</v>
      </c>
      <c r="P15" s="368"/>
      <c r="Q15" s="361">
        <v>122.75</v>
      </c>
      <c r="R15" s="368">
        <v>122.75</v>
      </c>
      <c r="S15" s="368">
        <v>100</v>
      </c>
      <c r="T15" s="363"/>
      <c r="U15" s="368">
        <v>110</v>
      </c>
      <c r="V15" s="368">
        <v>120</v>
      </c>
      <c r="W15" s="369">
        <v>130</v>
      </c>
    </row>
    <row r="16" spans="1:26" s="309" customFormat="1" ht="12.75" customHeight="1">
      <c r="A16" s="365" t="s">
        <v>31</v>
      </c>
      <c r="B16" s="373"/>
      <c r="C16" s="604" t="s">
        <v>316</v>
      </c>
      <c r="D16" s="604"/>
      <c r="E16" s="366" t="s">
        <v>315</v>
      </c>
      <c r="F16" s="366" t="s">
        <v>300</v>
      </c>
      <c r="G16" s="356" t="s">
        <v>7</v>
      </c>
      <c r="H16" s="357">
        <v>7</v>
      </c>
      <c r="I16" s="357">
        <v>2</v>
      </c>
      <c r="J16" s="358">
        <v>9994219900</v>
      </c>
      <c r="K16" s="359">
        <v>321</v>
      </c>
      <c r="L16" s="367">
        <v>262</v>
      </c>
      <c r="M16" s="360"/>
      <c r="N16" s="359" t="s">
        <v>330</v>
      </c>
      <c r="O16" s="368">
        <v>56</v>
      </c>
      <c r="P16" s="368"/>
      <c r="Q16" s="368"/>
      <c r="R16" s="368"/>
      <c r="S16" s="368">
        <f>O16</f>
        <v>56</v>
      </c>
      <c r="T16" s="363"/>
      <c r="U16" s="368">
        <v>61</v>
      </c>
      <c r="V16" s="368">
        <v>67</v>
      </c>
      <c r="W16" s="369">
        <v>73</v>
      </c>
      <c r="Y16" s="310"/>
      <c r="Z16" s="310"/>
    </row>
    <row r="17" spans="1:26" s="309" customFormat="1" ht="12.75" customHeight="1" thickBot="1">
      <c r="A17" s="365" t="s">
        <v>54</v>
      </c>
      <c r="B17" s="373"/>
      <c r="C17" s="410" t="s">
        <v>317</v>
      </c>
      <c r="D17" s="376"/>
      <c r="E17" s="376"/>
      <c r="F17" s="376"/>
      <c r="G17" s="356" t="s">
        <v>7</v>
      </c>
      <c r="H17" s="357">
        <v>7</v>
      </c>
      <c r="I17" s="357">
        <v>2</v>
      </c>
      <c r="J17" s="358">
        <v>9994219900</v>
      </c>
      <c r="K17" s="359">
        <v>851</v>
      </c>
      <c r="L17" s="367">
        <v>290</v>
      </c>
      <c r="M17" s="360"/>
      <c r="N17" s="359" t="s">
        <v>304</v>
      </c>
      <c r="O17" s="361">
        <v>40</v>
      </c>
      <c r="P17" s="391"/>
      <c r="Q17" s="361">
        <v>39.3</v>
      </c>
      <c r="R17" s="368">
        <v>39.3</v>
      </c>
      <c r="S17" s="368">
        <f>O17</f>
        <v>40</v>
      </c>
      <c r="T17" s="363"/>
      <c r="U17" s="361">
        <v>40</v>
      </c>
      <c r="V17" s="361">
        <v>40</v>
      </c>
      <c r="W17" s="364">
        <v>40</v>
      </c>
      <c r="Y17" s="310"/>
      <c r="Z17" s="310"/>
    </row>
    <row r="18" spans="1:26" s="309" customFormat="1" ht="12.75" customHeight="1">
      <c r="A18" s="365" t="s">
        <v>42</v>
      </c>
      <c r="B18" s="373"/>
      <c r="C18" s="410" t="s">
        <v>317</v>
      </c>
      <c r="D18" s="376"/>
      <c r="E18" s="376"/>
      <c r="F18" s="376"/>
      <c r="G18" s="356" t="s">
        <v>7</v>
      </c>
      <c r="H18" s="357">
        <v>7</v>
      </c>
      <c r="I18" s="357">
        <v>2</v>
      </c>
      <c r="J18" s="358">
        <v>9994219900</v>
      </c>
      <c r="K18" s="359">
        <v>852</v>
      </c>
      <c r="L18" s="367">
        <v>290</v>
      </c>
      <c r="M18" s="360"/>
      <c r="N18" s="359" t="s">
        <v>304</v>
      </c>
      <c r="O18" s="361">
        <v>2</v>
      </c>
      <c r="P18" s="361"/>
      <c r="Q18" s="361">
        <v>5.75</v>
      </c>
      <c r="R18" s="368">
        <v>5.75</v>
      </c>
      <c r="S18" s="368">
        <f>O18</f>
        <v>2</v>
      </c>
      <c r="T18" s="363"/>
      <c r="U18" s="361">
        <v>2</v>
      </c>
      <c r="V18" s="361">
        <v>2</v>
      </c>
      <c r="W18" s="364">
        <v>2</v>
      </c>
      <c r="Y18" s="310"/>
      <c r="Z18" s="310"/>
    </row>
    <row r="19" spans="1:26" s="309" customFormat="1" ht="12.75" customHeight="1">
      <c r="A19" s="365" t="s">
        <v>93</v>
      </c>
      <c r="B19" s="373"/>
      <c r="C19" s="410" t="s">
        <v>317</v>
      </c>
      <c r="D19" s="376"/>
      <c r="E19" s="376"/>
      <c r="F19" s="376"/>
      <c r="G19" s="356" t="s">
        <v>7</v>
      </c>
      <c r="H19" s="357">
        <v>7</v>
      </c>
      <c r="I19" s="357">
        <v>2</v>
      </c>
      <c r="J19" s="358">
        <v>9994219900</v>
      </c>
      <c r="K19" s="359">
        <v>851</v>
      </c>
      <c r="L19" s="367">
        <v>290</v>
      </c>
      <c r="M19" s="360"/>
      <c r="N19" s="359" t="s">
        <v>304</v>
      </c>
      <c r="O19" s="368">
        <v>390</v>
      </c>
      <c r="P19" s="361"/>
      <c r="Q19" s="361">
        <v>424.695</v>
      </c>
      <c r="R19" s="368">
        <v>424.695</v>
      </c>
      <c r="S19" s="368">
        <f>O19</f>
        <v>390</v>
      </c>
      <c r="T19" s="363"/>
      <c r="U19" s="361">
        <v>390</v>
      </c>
      <c r="V19" s="361">
        <v>390</v>
      </c>
      <c r="W19" s="364">
        <v>390</v>
      </c>
      <c r="Y19" s="310"/>
      <c r="Z19" s="310"/>
    </row>
    <row r="20" spans="1:26" s="309" customFormat="1" ht="12.75" customHeight="1">
      <c r="A20" s="365" t="s">
        <v>94</v>
      </c>
      <c r="B20" s="373"/>
      <c r="C20" s="604" t="s">
        <v>316</v>
      </c>
      <c r="D20" s="604"/>
      <c r="E20" s="366" t="s">
        <v>318</v>
      </c>
      <c r="F20" s="366" t="s">
        <v>300</v>
      </c>
      <c r="G20" s="356" t="s">
        <v>7</v>
      </c>
      <c r="H20" s="357">
        <v>7</v>
      </c>
      <c r="I20" s="357">
        <v>2</v>
      </c>
      <c r="J20" s="358">
        <v>1920659</v>
      </c>
      <c r="K20" s="359">
        <v>244</v>
      </c>
      <c r="L20" s="367">
        <v>310</v>
      </c>
      <c r="M20" s="360"/>
      <c r="N20" s="359" t="s">
        <v>330</v>
      </c>
      <c r="O20" s="368"/>
      <c r="P20" s="368"/>
      <c r="Q20" s="368">
        <v>179</v>
      </c>
      <c r="R20" s="368">
        <v>179</v>
      </c>
      <c r="S20" s="361"/>
      <c r="T20" s="363"/>
      <c r="U20" s="361">
        <v>80</v>
      </c>
      <c r="V20" s="361">
        <v>85</v>
      </c>
      <c r="W20" s="364">
        <v>90</v>
      </c>
      <c r="Y20" s="310"/>
      <c r="Z20" s="310"/>
    </row>
    <row r="21" spans="1:26" s="309" customFormat="1" ht="11.25" customHeight="1">
      <c r="A21" s="365" t="s">
        <v>55</v>
      </c>
      <c r="B21" s="373"/>
      <c r="C21" s="604" t="s">
        <v>316</v>
      </c>
      <c r="D21" s="604"/>
      <c r="E21" s="366" t="s">
        <v>315</v>
      </c>
      <c r="F21" s="366" t="s">
        <v>300</v>
      </c>
      <c r="G21" s="356" t="s">
        <v>7</v>
      </c>
      <c r="H21" s="357">
        <v>7</v>
      </c>
      <c r="I21" s="357">
        <v>2</v>
      </c>
      <c r="J21" s="358">
        <v>4219900</v>
      </c>
      <c r="K21" s="359">
        <v>244</v>
      </c>
      <c r="L21" s="367">
        <v>310</v>
      </c>
      <c r="M21" s="360"/>
      <c r="N21" s="359" t="s">
        <v>330</v>
      </c>
      <c r="O21" s="361"/>
      <c r="P21" s="368"/>
      <c r="Q21" s="368"/>
      <c r="R21" s="368"/>
      <c r="S21" s="361"/>
      <c r="T21" s="363"/>
      <c r="U21" s="368">
        <v>39</v>
      </c>
      <c r="V21" s="368">
        <v>50</v>
      </c>
      <c r="W21" s="369">
        <v>80</v>
      </c>
      <c r="Y21" s="310"/>
      <c r="Z21" s="310"/>
    </row>
    <row r="22" spans="1:26" s="309" customFormat="1" ht="13.5" customHeight="1">
      <c r="A22" s="365" t="s">
        <v>147</v>
      </c>
      <c r="B22" s="373"/>
      <c r="C22" s="604" t="s">
        <v>316</v>
      </c>
      <c r="D22" s="604"/>
      <c r="E22" s="366" t="s">
        <v>315</v>
      </c>
      <c r="F22" s="366" t="s">
        <v>300</v>
      </c>
      <c r="G22" s="356" t="s">
        <v>7</v>
      </c>
      <c r="H22" s="357">
        <v>7</v>
      </c>
      <c r="I22" s="357">
        <v>2</v>
      </c>
      <c r="J22" s="358">
        <v>9994219900</v>
      </c>
      <c r="K22" s="359">
        <v>244</v>
      </c>
      <c r="L22" s="367">
        <v>340</v>
      </c>
      <c r="M22" s="360"/>
      <c r="N22" s="359" t="s">
        <v>330</v>
      </c>
      <c r="O22" s="368">
        <v>70</v>
      </c>
      <c r="P22" s="368"/>
      <c r="Q22" s="368">
        <v>70</v>
      </c>
      <c r="R22" s="368">
        <v>70</v>
      </c>
      <c r="S22" s="361">
        <f>O22</f>
        <v>70</v>
      </c>
      <c r="T22" s="363"/>
      <c r="U22" s="368">
        <v>77</v>
      </c>
      <c r="V22" s="368">
        <v>84</v>
      </c>
      <c r="W22" s="369">
        <v>91</v>
      </c>
      <c r="Y22" s="310"/>
      <c r="Z22" s="310"/>
    </row>
    <row r="23" spans="1:26" s="309" customFormat="1" ht="12.75" customHeight="1">
      <c r="A23" s="80" t="s">
        <v>33</v>
      </c>
      <c r="B23" s="374"/>
      <c r="C23" s="604" t="s">
        <v>316</v>
      </c>
      <c r="D23" s="604"/>
      <c r="E23" s="366" t="s">
        <v>315</v>
      </c>
      <c r="F23" s="366" t="s">
        <v>300</v>
      </c>
      <c r="G23" s="356" t="s">
        <v>7</v>
      </c>
      <c r="H23" s="357">
        <v>7</v>
      </c>
      <c r="I23" s="357">
        <v>2</v>
      </c>
      <c r="J23" s="358">
        <v>1920206590</v>
      </c>
      <c r="K23" s="359">
        <v>244</v>
      </c>
      <c r="L23" s="367">
        <v>340</v>
      </c>
      <c r="M23" s="367"/>
      <c r="N23" s="359" t="s">
        <v>330</v>
      </c>
      <c r="O23" s="368">
        <v>103</v>
      </c>
      <c r="P23" s="361"/>
      <c r="Q23" s="411">
        <v>200</v>
      </c>
      <c r="R23" s="368">
        <v>200</v>
      </c>
      <c r="S23" s="368">
        <f>O23</f>
        <v>103</v>
      </c>
      <c r="T23" s="363"/>
      <c r="U23" s="361">
        <v>113</v>
      </c>
      <c r="V23" s="361">
        <v>123</v>
      </c>
      <c r="W23" s="364">
        <v>134</v>
      </c>
      <c r="Y23" s="310"/>
      <c r="Z23" s="310"/>
    </row>
    <row r="24" spans="1:26" s="309" customFormat="1" ht="12.75" customHeight="1">
      <c r="A24" s="80" t="s">
        <v>34</v>
      </c>
      <c r="B24" s="374"/>
      <c r="C24" s="604" t="s">
        <v>316</v>
      </c>
      <c r="D24" s="604"/>
      <c r="E24" s="366" t="s">
        <v>315</v>
      </c>
      <c r="F24" s="366" t="s">
        <v>300</v>
      </c>
      <c r="G24" s="356" t="s">
        <v>7</v>
      </c>
      <c r="H24" s="357">
        <v>7</v>
      </c>
      <c r="I24" s="357">
        <v>2</v>
      </c>
      <c r="J24" s="358">
        <v>1920206590</v>
      </c>
      <c r="K24" s="359">
        <v>244</v>
      </c>
      <c r="L24" s="367">
        <v>340</v>
      </c>
      <c r="M24" s="367"/>
      <c r="N24" s="359" t="s">
        <v>330</v>
      </c>
      <c r="O24" s="368">
        <v>170</v>
      </c>
      <c r="P24" s="361"/>
      <c r="Q24" s="411">
        <v>150</v>
      </c>
      <c r="R24" s="368">
        <v>150</v>
      </c>
      <c r="S24" s="368">
        <f>O24</f>
        <v>170</v>
      </c>
      <c r="T24" s="363"/>
      <c r="U24" s="361">
        <v>187</v>
      </c>
      <c r="V24" s="361">
        <v>200</v>
      </c>
      <c r="W24" s="364">
        <v>221</v>
      </c>
      <c r="Y24" s="310"/>
      <c r="Z24" s="310"/>
    </row>
    <row r="25" spans="1:26" s="309" customFormat="1" ht="12.75" customHeight="1">
      <c r="A25" s="80" t="s">
        <v>35</v>
      </c>
      <c r="B25" s="374"/>
      <c r="C25" s="604" t="s">
        <v>316</v>
      </c>
      <c r="D25" s="604"/>
      <c r="E25" s="366" t="s">
        <v>315</v>
      </c>
      <c r="F25" s="366" t="s">
        <v>300</v>
      </c>
      <c r="G25" s="356" t="s">
        <v>7</v>
      </c>
      <c r="H25" s="357">
        <v>7</v>
      </c>
      <c r="I25" s="357">
        <v>2</v>
      </c>
      <c r="J25" s="358">
        <v>1920206590</v>
      </c>
      <c r="K25" s="359">
        <v>244</v>
      </c>
      <c r="L25" s="367">
        <v>340</v>
      </c>
      <c r="M25" s="367"/>
      <c r="N25" s="359" t="s">
        <v>330</v>
      </c>
      <c r="O25" s="368">
        <v>55</v>
      </c>
      <c r="P25" s="368"/>
      <c r="Q25" s="411">
        <v>59.7</v>
      </c>
      <c r="R25" s="368">
        <v>59.7</v>
      </c>
      <c r="S25" s="368">
        <f>O25</f>
        <v>55</v>
      </c>
      <c r="T25" s="363"/>
      <c r="U25" s="361">
        <v>60</v>
      </c>
      <c r="V25" s="361">
        <v>65</v>
      </c>
      <c r="W25" s="364">
        <v>71</v>
      </c>
      <c r="Y25" s="310"/>
      <c r="Z25" s="310"/>
    </row>
    <row r="26" spans="1:26" s="309" customFormat="1" ht="12.75" customHeight="1">
      <c r="A26" s="365" t="s">
        <v>36</v>
      </c>
      <c r="B26" s="374"/>
      <c r="C26" s="604" t="s">
        <v>316</v>
      </c>
      <c r="D26" s="604"/>
      <c r="E26" s="366" t="s">
        <v>318</v>
      </c>
      <c r="F26" s="366" t="s">
        <v>300</v>
      </c>
      <c r="G26" s="356" t="s">
        <v>7</v>
      </c>
      <c r="H26" s="357">
        <v>7</v>
      </c>
      <c r="I26" s="357">
        <v>2</v>
      </c>
      <c r="J26" s="358">
        <v>4361200</v>
      </c>
      <c r="K26" s="359">
        <v>244</v>
      </c>
      <c r="L26" s="367">
        <v>340</v>
      </c>
      <c r="M26" s="367"/>
      <c r="N26" s="359" t="s">
        <v>330</v>
      </c>
      <c r="O26" s="361"/>
      <c r="P26" s="361">
        <v>24</v>
      </c>
      <c r="Q26" s="379">
        <v>275.758</v>
      </c>
      <c r="R26" s="368">
        <v>275.758</v>
      </c>
      <c r="S26" s="368">
        <f>O26</f>
        <v>0</v>
      </c>
      <c r="T26" s="361">
        <v>24</v>
      </c>
      <c r="U26" s="361">
        <v>326</v>
      </c>
      <c r="V26" s="361">
        <v>356</v>
      </c>
      <c r="W26" s="364">
        <v>386</v>
      </c>
      <c r="Y26" s="310"/>
      <c r="Z26" s="310"/>
    </row>
    <row r="27" spans="1:26" s="309" customFormat="1" ht="12.75" customHeight="1" thickBot="1">
      <c r="A27" s="380" t="s">
        <v>320</v>
      </c>
      <c r="B27" s="381"/>
      <c r="C27" s="614" t="s">
        <v>316</v>
      </c>
      <c r="D27" s="614"/>
      <c r="E27" s="382" t="s">
        <v>318</v>
      </c>
      <c r="F27" s="382" t="s">
        <v>300</v>
      </c>
      <c r="G27" s="383" t="s">
        <v>7</v>
      </c>
      <c r="H27" s="384">
        <v>7</v>
      </c>
      <c r="I27" s="384">
        <v>2</v>
      </c>
      <c r="J27" s="385">
        <v>4219900</v>
      </c>
      <c r="K27" s="386">
        <v>321</v>
      </c>
      <c r="L27" s="387">
        <v>262</v>
      </c>
      <c r="M27" s="388"/>
      <c r="N27" s="386" t="s">
        <v>330</v>
      </c>
      <c r="O27" s="412"/>
      <c r="P27" s="389"/>
      <c r="Q27" s="413">
        <v>26</v>
      </c>
      <c r="R27" s="390">
        <v>26</v>
      </c>
      <c r="S27" s="390"/>
      <c r="T27" s="391"/>
      <c r="U27" s="391"/>
      <c r="V27" s="391"/>
      <c r="W27" s="392"/>
      <c r="Y27" s="310"/>
      <c r="Z27" s="310"/>
    </row>
    <row r="28" spans="1:26" s="309" customFormat="1" ht="12.75" customHeight="1">
      <c r="A28" s="393"/>
      <c r="B28" s="393"/>
      <c r="C28" s="394"/>
      <c r="D28" s="394"/>
      <c r="E28" s="394"/>
      <c r="F28" s="394"/>
      <c r="G28" s="395"/>
      <c r="H28" s="396"/>
      <c r="I28" s="396"/>
      <c r="J28" s="397"/>
      <c r="K28" s="398"/>
      <c r="L28" s="399"/>
      <c r="M28" s="399"/>
      <c r="N28" s="398"/>
      <c r="O28" s="400"/>
      <c r="P28" s="401"/>
      <c r="Q28" s="402"/>
      <c r="R28" s="402"/>
      <c r="S28" s="403"/>
      <c r="T28" s="404"/>
      <c r="U28" s="400"/>
      <c r="V28" s="400"/>
      <c r="W28" s="400"/>
      <c r="Y28" s="310"/>
      <c r="Z28" s="310"/>
    </row>
    <row r="29" spans="1:26" s="309" customFormat="1" ht="12.75" customHeight="1">
      <c r="A29" s="393"/>
      <c r="B29" s="393"/>
      <c r="C29" s="394"/>
      <c r="D29" s="394"/>
      <c r="E29" s="394"/>
      <c r="F29" s="394"/>
      <c r="G29" s="395"/>
      <c r="H29" s="396"/>
      <c r="I29" s="396"/>
      <c r="J29" s="397"/>
      <c r="K29" s="398"/>
      <c r="L29" s="399"/>
      <c r="M29" s="399"/>
      <c r="N29" s="398"/>
      <c r="O29" s="400"/>
      <c r="P29" s="401"/>
      <c r="Q29" s="405"/>
      <c r="R29" s="405"/>
      <c r="S29" s="403"/>
      <c r="T29" s="404"/>
      <c r="U29" s="400"/>
      <c r="V29" s="400"/>
      <c r="W29" s="400"/>
      <c r="Y29" s="310"/>
      <c r="Z29" s="310"/>
    </row>
    <row r="30" spans="1:26" s="309" customFormat="1" ht="16.5" customHeight="1">
      <c r="A30" s="372"/>
      <c r="B30" s="372"/>
      <c r="C30" s="372"/>
      <c r="D30" s="372"/>
      <c r="E30" s="372"/>
      <c r="F30" s="372"/>
      <c r="G30" s="406"/>
      <c r="H30" s="406"/>
      <c r="I30" s="406"/>
      <c r="J30" s="406"/>
      <c r="K30" s="406"/>
      <c r="L30" s="406"/>
      <c r="M30" s="406"/>
      <c r="N30" s="406"/>
      <c r="O30" s="400"/>
      <c r="P30" s="406"/>
      <c r="Q30" s="406"/>
      <c r="R30" s="406"/>
      <c r="S30" s="372"/>
      <c r="T30" s="372"/>
      <c r="U30" s="372"/>
      <c r="V30" s="310"/>
      <c r="W30" s="310"/>
      <c r="Y30" s="310"/>
      <c r="Z30" s="310"/>
    </row>
    <row r="31" spans="1:26" s="309" customFormat="1" ht="16.5" customHeight="1">
      <c r="A31" s="407"/>
      <c r="B31" s="372"/>
      <c r="C31" s="609" t="s">
        <v>200</v>
      </c>
      <c r="D31" s="609"/>
      <c r="E31" s="372"/>
      <c r="F31" s="372"/>
      <c r="G31" s="406"/>
      <c r="H31" s="406"/>
      <c r="I31" s="406"/>
      <c r="J31" s="406"/>
      <c r="K31" s="406"/>
      <c r="L31" s="406"/>
      <c r="M31" s="406" t="s">
        <v>321</v>
      </c>
      <c r="N31" s="406"/>
      <c r="O31" s="406"/>
      <c r="P31" s="603" t="s">
        <v>150</v>
      </c>
      <c r="Q31" s="603"/>
      <c r="R31" s="603"/>
      <c r="S31" s="372"/>
      <c r="T31" s="372"/>
      <c r="U31" s="372"/>
      <c r="V31" s="310"/>
      <c r="W31" s="310"/>
      <c r="Y31" s="310"/>
      <c r="Z31" s="310"/>
    </row>
    <row r="32" spans="1:26" s="309" customFormat="1" ht="11.25" customHeight="1">
      <c r="A32" s="372"/>
      <c r="B32" s="372"/>
      <c r="C32" s="372"/>
      <c r="D32" s="372"/>
      <c r="E32" s="372"/>
      <c r="F32" s="372"/>
      <c r="G32" s="406"/>
      <c r="H32" s="406"/>
      <c r="I32" s="406"/>
      <c r="J32" s="406"/>
      <c r="K32" s="406"/>
      <c r="L32" s="406"/>
      <c r="M32" s="406"/>
      <c r="N32" s="406"/>
      <c r="O32" s="406"/>
      <c r="P32" s="408"/>
      <c r="Q32" s="408"/>
      <c r="R32" s="408"/>
      <c r="S32" s="372"/>
      <c r="T32" s="372"/>
      <c r="U32" s="372"/>
      <c r="V32" s="310"/>
      <c r="W32" s="310"/>
      <c r="Y32" s="310"/>
      <c r="Z32" s="310"/>
    </row>
    <row r="33" spans="7:26" s="372" customFormat="1" ht="15.75" hidden="1">
      <c r="G33" s="406"/>
      <c r="H33" s="406"/>
      <c r="I33" s="406"/>
      <c r="J33" s="406"/>
      <c r="K33" s="406"/>
      <c r="L33" s="406"/>
      <c r="M33" s="406"/>
      <c r="N33" s="406"/>
      <c r="O33" s="406"/>
      <c r="P33" s="408"/>
      <c r="Q33" s="408"/>
      <c r="R33" s="408"/>
      <c r="V33" s="310"/>
      <c r="W33" s="310"/>
      <c r="X33" s="309"/>
      <c r="Y33" s="310"/>
      <c r="Z33" s="310"/>
    </row>
    <row r="34" spans="1:26" s="372" customFormat="1" ht="18.75">
      <c r="A34" s="407"/>
      <c r="C34" s="409" t="s">
        <v>176</v>
      </c>
      <c r="D34" s="409"/>
      <c r="G34" s="406"/>
      <c r="H34" s="406"/>
      <c r="I34" s="406"/>
      <c r="J34" s="406"/>
      <c r="K34" s="406"/>
      <c r="L34" s="406"/>
      <c r="M34" s="406" t="s">
        <v>322</v>
      </c>
      <c r="N34" s="406"/>
      <c r="O34" s="406"/>
      <c r="P34" s="603" t="s">
        <v>332</v>
      </c>
      <c r="Q34" s="603"/>
      <c r="R34" s="603"/>
      <c r="V34" s="310"/>
      <c r="W34" s="310"/>
      <c r="X34" s="309"/>
      <c r="Y34" s="310"/>
      <c r="Z34" s="310"/>
    </row>
  </sheetData>
  <sheetProtection/>
  <mergeCells count="41">
    <mergeCell ref="C31:D31"/>
    <mergeCell ref="P31:R31"/>
    <mergeCell ref="C16:D16"/>
    <mergeCell ref="C20:D20"/>
    <mergeCell ref="C21:D21"/>
    <mergeCell ref="C22:D22"/>
    <mergeCell ref="C23:D23"/>
    <mergeCell ref="P34:R34"/>
    <mergeCell ref="C24:D24"/>
    <mergeCell ref="C25:D25"/>
    <mergeCell ref="C26:D26"/>
    <mergeCell ref="C27:D27"/>
    <mergeCell ref="C9:F9"/>
    <mergeCell ref="C10:F10"/>
    <mergeCell ref="C11:D11"/>
    <mergeCell ref="C12:D12"/>
    <mergeCell ref="C13:D13"/>
    <mergeCell ref="C15:D15"/>
    <mergeCell ref="C7:D7"/>
    <mergeCell ref="F4:F5"/>
    <mergeCell ref="G4:G5"/>
    <mergeCell ref="H4:H5"/>
    <mergeCell ref="I4:I5"/>
    <mergeCell ref="C8:D8"/>
    <mergeCell ref="O4:P4"/>
    <mergeCell ref="Q4:R4"/>
    <mergeCell ref="S4:T4"/>
    <mergeCell ref="D4:D5"/>
    <mergeCell ref="E4:E5"/>
    <mergeCell ref="J4:J5"/>
    <mergeCell ref="K4:K5"/>
    <mergeCell ref="A1:W1"/>
    <mergeCell ref="A3:A5"/>
    <mergeCell ref="B3:B5"/>
    <mergeCell ref="C3:F3"/>
    <mergeCell ref="G3:M3"/>
    <mergeCell ref="N3:N5"/>
    <mergeCell ref="O3:W3"/>
    <mergeCell ref="C4:C5"/>
    <mergeCell ref="L4:L5"/>
    <mergeCell ref="M4:M5"/>
  </mergeCells>
  <printOptions/>
  <pageMargins left="0" right="0" top="0.5905511811023623" bottom="0" header="0.5118110236220472" footer="0.5118110236220472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AC88"/>
  <sheetViews>
    <sheetView zoomScale="130" zoomScaleNormal="130" zoomScalePageLayoutView="0" workbookViewId="0" topLeftCell="M1">
      <selection activeCell="M2" sqref="M2:X4"/>
    </sheetView>
  </sheetViews>
  <sheetFormatPr defaultColWidth="9.00390625" defaultRowHeight="12.75"/>
  <cols>
    <col min="1" max="1" width="0.12890625" style="3" hidden="1" customWidth="1"/>
    <col min="2" max="3" width="9.125" style="3" hidden="1" customWidth="1"/>
    <col min="4" max="4" width="0.74609375" style="3" hidden="1" customWidth="1"/>
    <col min="5" max="9" width="9.125" style="3" hidden="1" customWidth="1"/>
    <col min="10" max="10" width="8.75390625" style="3" hidden="1" customWidth="1"/>
    <col min="11" max="11" width="5.75390625" style="3" hidden="1" customWidth="1"/>
    <col min="12" max="12" width="9.125" style="3" hidden="1" customWidth="1"/>
    <col min="13" max="13" width="34.00390625" style="1" customWidth="1"/>
    <col min="14" max="14" width="4.00390625" style="1" customWidth="1"/>
    <col min="15" max="15" width="4.25390625" style="1" customWidth="1"/>
    <col min="16" max="16" width="4.125" style="1" customWidth="1"/>
    <col min="17" max="17" width="11.125" style="1" customWidth="1"/>
    <col min="18" max="18" width="4.75390625" style="1" customWidth="1"/>
    <col min="19" max="19" width="5.75390625" style="2" customWidth="1"/>
    <col min="20" max="20" width="11.25390625" style="1" customWidth="1"/>
    <col min="21" max="21" width="10.125" style="1" customWidth="1"/>
    <col min="22" max="22" width="10.25390625" style="1" customWidth="1"/>
    <col min="23" max="23" width="10.125" style="3" customWidth="1"/>
    <col min="24" max="24" width="10.875" style="3" customWidth="1"/>
    <col min="25" max="25" width="9.125" style="3" customWidth="1"/>
    <col min="26" max="26" width="10.125" style="3" bestFit="1" customWidth="1"/>
    <col min="27" max="16384" width="9.125" style="3" customWidth="1"/>
  </cols>
  <sheetData>
    <row r="1" spans="14:24" ht="12.75">
      <c r="N1" s="123"/>
      <c r="O1" s="123"/>
      <c r="P1" s="123"/>
      <c r="Q1" s="615"/>
      <c r="R1" s="615"/>
      <c r="S1" s="615"/>
      <c r="T1" s="615"/>
      <c r="U1" s="615"/>
      <c r="V1" s="615"/>
      <c r="W1" s="615"/>
      <c r="X1" s="615"/>
    </row>
    <row r="2" spans="13:24" ht="36.75" customHeight="1">
      <c r="M2" s="582" t="s">
        <v>40</v>
      </c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</row>
    <row r="3" spans="13:29" ht="20.25" customHeight="1">
      <c r="M3" s="580" t="s">
        <v>155</v>
      </c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64"/>
      <c r="Z3" s="64"/>
      <c r="AA3" s="64"/>
      <c r="AB3" s="64"/>
      <c r="AC3" s="64"/>
    </row>
    <row r="4" spans="13:24" ht="22.5" customHeight="1">
      <c r="M4" s="580" t="s">
        <v>161</v>
      </c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</row>
    <row r="5" spans="14:25" ht="13.5" customHeight="1" thickBot="1">
      <c r="N5" s="2"/>
      <c r="O5" s="2"/>
      <c r="P5" s="2"/>
      <c r="Q5" s="2"/>
      <c r="R5" s="99"/>
      <c r="V5" s="4"/>
      <c r="X5" s="185" t="s">
        <v>156</v>
      </c>
      <c r="Y5" s="5"/>
    </row>
    <row r="6" spans="13:25" ht="13.5" thickBot="1">
      <c r="M6" s="31" t="s">
        <v>0</v>
      </c>
      <c r="N6" s="21" t="s">
        <v>1</v>
      </c>
      <c r="O6" s="21" t="s">
        <v>2</v>
      </c>
      <c r="P6" s="21" t="s">
        <v>3</v>
      </c>
      <c r="Q6" s="21" t="s">
        <v>4</v>
      </c>
      <c r="R6" s="21" t="s">
        <v>5</v>
      </c>
      <c r="S6" s="21" t="s">
        <v>6</v>
      </c>
      <c r="T6" s="21" t="s">
        <v>12</v>
      </c>
      <c r="U6" s="32" t="s">
        <v>13</v>
      </c>
      <c r="V6" s="32" t="s">
        <v>14</v>
      </c>
      <c r="W6" s="32" t="s">
        <v>15</v>
      </c>
      <c r="X6" s="40" t="s">
        <v>16</v>
      </c>
      <c r="Y6" s="5"/>
    </row>
    <row r="7" spans="13:26" ht="13.5" thickBot="1">
      <c r="M7" s="180" t="s">
        <v>131</v>
      </c>
      <c r="N7" s="181"/>
      <c r="O7" s="182"/>
      <c r="P7" s="182"/>
      <c r="Q7" s="183"/>
      <c r="R7" s="184"/>
      <c r="S7" s="184"/>
      <c r="T7" s="179">
        <f>SUM(T8:T23)</f>
        <v>25409.413</v>
      </c>
      <c r="U7" s="179">
        <f>SUM(U8:U23)</f>
        <v>6187.6</v>
      </c>
      <c r="V7" s="179">
        <f>SUM(V8:V23)</f>
        <v>7774.720000000001</v>
      </c>
      <c r="W7" s="179">
        <f>SUM(W8:W23)</f>
        <v>4428.032</v>
      </c>
      <c r="X7" s="179">
        <f>SUM(X8:X23)</f>
        <v>7019.061000000001</v>
      </c>
      <c r="Y7" s="5"/>
      <c r="Z7" s="174"/>
    </row>
    <row r="8" spans="13:25" ht="12.75">
      <c r="M8" s="58" t="s">
        <v>8</v>
      </c>
      <c r="N8" s="65" t="s">
        <v>7</v>
      </c>
      <c r="O8" s="66">
        <v>7</v>
      </c>
      <c r="P8" s="66">
        <v>2</v>
      </c>
      <c r="Q8" s="67">
        <v>1920206590</v>
      </c>
      <c r="R8" s="59">
        <v>111</v>
      </c>
      <c r="S8" s="59">
        <v>211</v>
      </c>
      <c r="T8" s="60">
        <f aca="true" t="shared" si="0" ref="T8:T22">U8+V8+W8+X8</f>
        <v>17378.412</v>
      </c>
      <c r="U8" s="60">
        <f>4329.301-44.086</f>
        <v>4285.215</v>
      </c>
      <c r="V8" s="60">
        <f>5772.404-132.258</f>
        <v>5640.146000000001</v>
      </c>
      <c r="W8" s="60">
        <f>2886.2-132.258</f>
        <v>2753.942</v>
      </c>
      <c r="X8" s="92">
        <v>4699.109</v>
      </c>
      <c r="Y8" s="173"/>
    </row>
    <row r="9" spans="13:25" ht="12.75">
      <c r="M9" s="11" t="s">
        <v>9</v>
      </c>
      <c r="N9" s="7" t="s">
        <v>7</v>
      </c>
      <c r="O9" s="8">
        <v>7</v>
      </c>
      <c r="P9" s="8">
        <v>2</v>
      </c>
      <c r="Q9" s="9">
        <v>1920206590</v>
      </c>
      <c r="R9" s="10">
        <v>119</v>
      </c>
      <c r="S9" s="10">
        <v>213</v>
      </c>
      <c r="T9" s="36">
        <f t="shared" si="0"/>
        <v>5248.28</v>
      </c>
      <c r="U9" s="36">
        <v>1294.135</v>
      </c>
      <c r="V9" s="36">
        <v>1703.324</v>
      </c>
      <c r="W9" s="36">
        <v>831.69</v>
      </c>
      <c r="X9" s="114">
        <v>1419.131</v>
      </c>
      <c r="Y9" s="173"/>
    </row>
    <row r="10" spans="13:25" ht="12.75">
      <c r="M10" s="200" t="s">
        <v>74</v>
      </c>
      <c r="N10" s="7" t="s">
        <v>7</v>
      </c>
      <c r="O10" s="8">
        <v>7</v>
      </c>
      <c r="P10" s="8">
        <v>2</v>
      </c>
      <c r="Q10" s="9">
        <v>1920206590</v>
      </c>
      <c r="R10" s="10">
        <v>244</v>
      </c>
      <c r="S10" s="12">
        <v>226</v>
      </c>
      <c r="T10" s="36">
        <f t="shared" si="0"/>
        <v>344.4</v>
      </c>
      <c r="U10" s="36">
        <v>0</v>
      </c>
      <c r="V10" s="36">
        <v>0</v>
      </c>
      <c r="W10" s="36">
        <v>344.4</v>
      </c>
      <c r="X10" s="114">
        <v>0</v>
      </c>
      <c r="Y10" s="5"/>
    </row>
    <row r="11" spans="13:25" ht="12.75">
      <c r="M11" s="200" t="s">
        <v>33</v>
      </c>
      <c r="N11" s="7" t="s">
        <v>7</v>
      </c>
      <c r="O11" s="8">
        <v>7</v>
      </c>
      <c r="P11" s="8">
        <v>2</v>
      </c>
      <c r="Q11" s="9">
        <v>1920206590</v>
      </c>
      <c r="R11" s="10">
        <v>244</v>
      </c>
      <c r="S11" s="12">
        <v>340</v>
      </c>
      <c r="T11" s="36">
        <f t="shared" si="0"/>
        <v>30</v>
      </c>
      <c r="U11" s="36">
        <v>0</v>
      </c>
      <c r="V11" s="36">
        <v>30</v>
      </c>
      <c r="W11" s="36">
        <v>0</v>
      </c>
      <c r="X11" s="114">
        <v>0</v>
      </c>
      <c r="Y11" s="5"/>
    </row>
    <row r="12" spans="13:25" ht="12.75">
      <c r="M12" s="200" t="s">
        <v>34</v>
      </c>
      <c r="N12" s="7" t="s">
        <v>7</v>
      </c>
      <c r="O12" s="8">
        <v>7</v>
      </c>
      <c r="P12" s="8">
        <v>2</v>
      </c>
      <c r="Q12" s="9">
        <v>1920206590</v>
      </c>
      <c r="R12" s="10">
        <v>244</v>
      </c>
      <c r="S12" s="12">
        <v>340</v>
      </c>
      <c r="T12" s="36"/>
      <c r="U12" s="36"/>
      <c r="V12" s="36"/>
      <c r="W12" s="36"/>
      <c r="X12" s="114"/>
      <c r="Y12" s="5"/>
    </row>
    <row r="13" spans="13:25" ht="12.75">
      <c r="M13" s="80" t="s">
        <v>35</v>
      </c>
      <c r="N13" s="7" t="s">
        <v>7</v>
      </c>
      <c r="O13" s="8">
        <v>7</v>
      </c>
      <c r="P13" s="8">
        <v>2</v>
      </c>
      <c r="Q13" s="9">
        <v>1920206590</v>
      </c>
      <c r="R13" s="10">
        <v>244</v>
      </c>
      <c r="S13" s="12">
        <v>340</v>
      </c>
      <c r="T13" s="36">
        <f t="shared" si="0"/>
        <v>10</v>
      </c>
      <c r="U13" s="36">
        <v>0</v>
      </c>
      <c r="V13" s="36">
        <v>10</v>
      </c>
      <c r="W13" s="36">
        <v>0</v>
      </c>
      <c r="X13" s="114">
        <v>0</v>
      </c>
      <c r="Y13" s="5"/>
    </row>
    <row r="14" spans="13:25" ht="12.75">
      <c r="M14" s="200" t="s">
        <v>36</v>
      </c>
      <c r="N14" s="7" t="s">
        <v>7</v>
      </c>
      <c r="O14" s="8">
        <v>7</v>
      </c>
      <c r="P14" s="8">
        <v>2</v>
      </c>
      <c r="Q14" s="9">
        <v>1920202590</v>
      </c>
      <c r="R14" s="10">
        <v>244</v>
      </c>
      <c r="S14" s="12">
        <v>340</v>
      </c>
      <c r="T14" s="36">
        <f t="shared" si="0"/>
        <v>297.321</v>
      </c>
      <c r="U14" s="36">
        <v>87</v>
      </c>
      <c r="V14" s="36">
        <v>70</v>
      </c>
      <c r="W14" s="36">
        <v>35</v>
      </c>
      <c r="X14" s="114">
        <v>105.321</v>
      </c>
      <c r="Y14" s="5"/>
    </row>
    <row r="15" spans="13:25" ht="12.75">
      <c r="M15" s="200" t="s">
        <v>160</v>
      </c>
      <c r="N15" s="7" t="s">
        <v>7</v>
      </c>
      <c r="O15" s="8">
        <v>7</v>
      </c>
      <c r="P15" s="8">
        <v>2</v>
      </c>
      <c r="Q15" s="9">
        <v>9994219900</v>
      </c>
      <c r="R15" s="10">
        <v>244</v>
      </c>
      <c r="S15" s="12">
        <v>226</v>
      </c>
      <c r="T15" s="36">
        <f t="shared" si="0"/>
        <v>37.5</v>
      </c>
      <c r="U15" s="36">
        <v>0</v>
      </c>
      <c r="V15" s="36">
        <v>0</v>
      </c>
      <c r="W15" s="36">
        <v>0</v>
      </c>
      <c r="X15" s="114">
        <v>37.5</v>
      </c>
      <c r="Y15" s="5"/>
    </row>
    <row r="16" spans="13:25" ht="12.75">
      <c r="M16" s="200" t="s">
        <v>39</v>
      </c>
      <c r="N16" s="7" t="s">
        <v>7</v>
      </c>
      <c r="O16" s="8">
        <v>7</v>
      </c>
      <c r="P16" s="8">
        <v>2</v>
      </c>
      <c r="Q16" s="9">
        <v>9994219900</v>
      </c>
      <c r="R16" s="10">
        <v>244</v>
      </c>
      <c r="S16" s="12">
        <v>223</v>
      </c>
      <c r="T16" s="36">
        <f t="shared" si="0"/>
        <v>1348.5</v>
      </c>
      <c r="U16" s="36">
        <v>400</v>
      </c>
      <c r="V16" s="36">
        <v>200</v>
      </c>
      <c r="W16" s="36">
        <v>200</v>
      </c>
      <c r="X16" s="114">
        <v>548.5</v>
      </c>
      <c r="Y16" s="5"/>
    </row>
    <row r="17" spans="13:25" ht="12.75">
      <c r="M17" s="200" t="s">
        <v>63</v>
      </c>
      <c r="N17" s="7" t="s">
        <v>7</v>
      </c>
      <c r="O17" s="8">
        <v>7</v>
      </c>
      <c r="P17" s="8">
        <v>2</v>
      </c>
      <c r="Q17" s="9">
        <v>9994219900</v>
      </c>
      <c r="R17" s="10">
        <v>244</v>
      </c>
      <c r="S17" s="12">
        <v>225</v>
      </c>
      <c r="T17" s="36">
        <f t="shared" si="0"/>
        <v>81</v>
      </c>
      <c r="U17" s="36">
        <v>0</v>
      </c>
      <c r="V17" s="36">
        <v>0</v>
      </c>
      <c r="W17" s="36">
        <v>81</v>
      </c>
      <c r="X17" s="114">
        <v>0</v>
      </c>
      <c r="Y17" s="5"/>
    </row>
    <row r="18" spans="13:25" ht="12.75">
      <c r="M18" s="200" t="s">
        <v>74</v>
      </c>
      <c r="N18" s="7" t="s">
        <v>7</v>
      </c>
      <c r="O18" s="8">
        <v>7</v>
      </c>
      <c r="P18" s="8">
        <v>2</v>
      </c>
      <c r="Q18" s="9">
        <v>9994219900</v>
      </c>
      <c r="R18" s="10">
        <v>244</v>
      </c>
      <c r="S18" s="12">
        <v>226</v>
      </c>
      <c r="T18" s="36"/>
      <c r="U18" s="36"/>
      <c r="V18" s="36"/>
      <c r="W18" s="36"/>
      <c r="X18" s="114"/>
      <c r="Y18" s="5"/>
    </row>
    <row r="19" spans="13:25" ht="12.75" hidden="1">
      <c r="M19" s="200" t="s">
        <v>93</v>
      </c>
      <c r="N19" s="7" t="s">
        <v>7</v>
      </c>
      <c r="O19" s="8">
        <v>7</v>
      </c>
      <c r="P19" s="8">
        <v>2</v>
      </c>
      <c r="Q19" s="9">
        <v>9994219900</v>
      </c>
      <c r="R19" s="10">
        <v>851</v>
      </c>
      <c r="S19" s="12">
        <v>290</v>
      </c>
      <c r="T19" s="36">
        <f>U19+V19+W19+X19</f>
        <v>390</v>
      </c>
      <c r="U19" s="36">
        <v>97.5</v>
      </c>
      <c r="V19" s="36">
        <v>97.5</v>
      </c>
      <c r="W19" s="36">
        <v>97.5</v>
      </c>
      <c r="X19" s="114">
        <v>97.5</v>
      </c>
      <c r="Y19" s="5"/>
    </row>
    <row r="20" spans="13:25" ht="12.75" hidden="1">
      <c r="M20" s="200" t="s">
        <v>54</v>
      </c>
      <c r="N20" s="7" t="s">
        <v>7</v>
      </c>
      <c r="O20" s="8">
        <v>7</v>
      </c>
      <c r="P20" s="8">
        <v>2</v>
      </c>
      <c r="Q20" s="9">
        <v>9994219900</v>
      </c>
      <c r="R20" s="10">
        <v>851</v>
      </c>
      <c r="S20" s="12">
        <v>290</v>
      </c>
      <c r="T20" s="36">
        <f t="shared" si="0"/>
        <v>40</v>
      </c>
      <c r="U20" s="36">
        <v>0</v>
      </c>
      <c r="V20" s="36">
        <v>0</v>
      </c>
      <c r="W20" s="36">
        <v>0</v>
      </c>
      <c r="X20" s="114">
        <v>40</v>
      </c>
      <c r="Y20" s="5"/>
    </row>
    <row r="21" spans="13:25" ht="12.75">
      <c r="M21" s="200" t="s">
        <v>154</v>
      </c>
      <c r="N21" s="7" t="s">
        <v>7</v>
      </c>
      <c r="O21" s="8">
        <v>7</v>
      </c>
      <c r="P21" s="8">
        <v>2</v>
      </c>
      <c r="Q21" s="9">
        <v>9994219900</v>
      </c>
      <c r="R21" s="10">
        <v>852</v>
      </c>
      <c r="S21" s="12">
        <v>290</v>
      </c>
      <c r="T21" s="36">
        <f t="shared" si="0"/>
        <v>2</v>
      </c>
      <c r="U21" s="36">
        <v>0</v>
      </c>
      <c r="V21" s="36">
        <v>0</v>
      </c>
      <c r="W21" s="36">
        <v>0</v>
      </c>
      <c r="X21" s="114">
        <v>2</v>
      </c>
      <c r="Y21" s="5"/>
    </row>
    <row r="22" spans="13:25" ht="12.75">
      <c r="M22" s="200" t="s">
        <v>146</v>
      </c>
      <c r="N22" s="7" t="s">
        <v>7</v>
      </c>
      <c r="O22" s="8">
        <v>7</v>
      </c>
      <c r="P22" s="8">
        <v>2</v>
      </c>
      <c r="Q22" s="9">
        <v>9994219900</v>
      </c>
      <c r="R22" s="10">
        <v>244</v>
      </c>
      <c r="S22" s="12">
        <v>340</v>
      </c>
      <c r="T22" s="36">
        <f t="shared" si="0"/>
        <v>82</v>
      </c>
      <c r="U22" s="36">
        <v>0</v>
      </c>
      <c r="V22" s="36">
        <v>0</v>
      </c>
      <c r="W22" s="36">
        <v>37</v>
      </c>
      <c r="X22" s="114">
        <v>45</v>
      </c>
      <c r="Y22" s="5"/>
    </row>
    <row r="23" spans="13:25" ht="13.5" thickBot="1">
      <c r="M23" s="168" t="s">
        <v>147</v>
      </c>
      <c r="N23" s="17" t="s">
        <v>7</v>
      </c>
      <c r="O23" s="18">
        <v>7</v>
      </c>
      <c r="P23" s="18">
        <v>2</v>
      </c>
      <c r="Q23" s="19">
        <v>9994219900</v>
      </c>
      <c r="R23" s="20">
        <v>244</v>
      </c>
      <c r="S23" s="61">
        <v>340</v>
      </c>
      <c r="T23" s="86">
        <f>U23+V23+W23+X23</f>
        <v>120</v>
      </c>
      <c r="U23" s="86">
        <v>23.75</v>
      </c>
      <c r="V23" s="86">
        <v>23.75</v>
      </c>
      <c r="W23" s="86">
        <v>47.5</v>
      </c>
      <c r="X23" s="175">
        <v>25</v>
      </c>
      <c r="Y23" s="5"/>
    </row>
    <row r="25" spans="13:22" s="157" customFormat="1" ht="15.75">
      <c r="M25" s="155" t="s">
        <v>148</v>
      </c>
      <c r="N25" s="155"/>
      <c r="O25" s="155"/>
      <c r="P25" s="155"/>
      <c r="Q25" s="155"/>
      <c r="R25" s="155"/>
      <c r="S25" s="156"/>
      <c r="T25" s="156"/>
      <c r="U25" s="155" t="s">
        <v>150</v>
      </c>
      <c r="V25" s="156"/>
    </row>
    <row r="26" s="157" customFormat="1" ht="15.75">
      <c r="S26" s="158"/>
    </row>
    <row r="27" spans="13:22" s="157" customFormat="1" ht="15.75">
      <c r="M27" s="155" t="s">
        <v>149</v>
      </c>
      <c r="N27" s="155"/>
      <c r="O27" s="155"/>
      <c r="P27" s="155"/>
      <c r="Q27" s="155"/>
      <c r="R27" s="155"/>
      <c r="S27" s="158"/>
      <c r="U27" s="575" t="s">
        <v>151</v>
      </c>
      <c r="V27" s="575"/>
    </row>
    <row r="28" spans="13:22" s="5" customFormat="1" ht="12.75">
      <c r="M28" s="1"/>
      <c r="N28" s="1"/>
      <c r="O28" s="1"/>
      <c r="P28" s="1"/>
      <c r="Q28" s="1"/>
      <c r="R28" s="1"/>
      <c r="S28" s="2"/>
      <c r="T28" s="1"/>
      <c r="U28" s="1"/>
      <c r="V28" s="1"/>
    </row>
    <row r="29" spans="13:22" s="5" customFormat="1" ht="12.75">
      <c r="M29" s="1"/>
      <c r="N29" s="1"/>
      <c r="O29" s="1"/>
      <c r="P29" s="1"/>
      <c r="Q29" s="1"/>
      <c r="R29" s="1"/>
      <c r="S29" s="2"/>
      <c r="T29" s="1"/>
      <c r="U29" s="1"/>
      <c r="V29" s="1"/>
    </row>
    <row r="30" spans="13:22" s="5" customFormat="1" ht="12.75">
      <c r="M30" s="1"/>
      <c r="N30" s="1"/>
      <c r="O30" s="1"/>
      <c r="P30" s="1"/>
      <c r="Q30" s="1"/>
      <c r="R30" s="1"/>
      <c r="S30" s="2"/>
      <c r="T30" s="1"/>
      <c r="U30" s="1"/>
      <c r="V30" s="1"/>
    </row>
    <row r="31" spans="13:22" s="5" customFormat="1" ht="12.75">
      <c r="M31" s="1"/>
      <c r="N31" s="1"/>
      <c r="O31" s="1"/>
      <c r="P31" s="1"/>
      <c r="Q31" s="1"/>
      <c r="R31" s="1"/>
      <c r="S31" s="2"/>
      <c r="T31" s="1"/>
      <c r="U31" s="1"/>
      <c r="V31" s="1"/>
    </row>
    <row r="32" spans="13:22" s="5" customFormat="1" ht="12.75">
      <c r="M32" s="1"/>
      <c r="N32" s="1"/>
      <c r="O32" s="1"/>
      <c r="P32" s="1"/>
      <c r="Q32" s="1"/>
      <c r="R32" s="1"/>
      <c r="S32" s="2"/>
      <c r="T32" s="1"/>
      <c r="U32" s="1"/>
      <c r="V32" s="1"/>
    </row>
    <row r="33" spans="13:22" s="5" customFormat="1" ht="12.75">
      <c r="M33" s="1"/>
      <c r="N33" s="1"/>
      <c r="O33" s="1"/>
      <c r="P33" s="1"/>
      <c r="Q33" s="1"/>
      <c r="R33" s="1"/>
      <c r="S33" s="2"/>
      <c r="T33" s="1"/>
      <c r="U33" s="1"/>
      <c r="V33" s="1"/>
    </row>
    <row r="34" spans="13:22" s="5" customFormat="1" ht="12.75">
      <c r="M34" s="1"/>
      <c r="N34" s="1"/>
      <c r="O34" s="1"/>
      <c r="P34" s="1"/>
      <c r="Q34" s="1"/>
      <c r="R34" s="1"/>
      <c r="S34" s="2"/>
      <c r="T34" s="1"/>
      <c r="U34" s="1"/>
      <c r="V34" s="1"/>
    </row>
    <row r="35" spans="13:22" s="5" customFormat="1" ht="12.75">
      <c r="M35" s="1"/>
      <c r="N35" s="1"/>
      <c r="O35" s="1"/>
      <c r="P35" s="1"/>
      <c r="Q35" s="1"/>
      <c r="R35" s="1"/>
      <c r="S35" s="2"/>
      <c r="T35" s="1"/>
      <c r="U35" s="1"/>
      <c r="V35" s="1"/>
    </row>
    <row r="36" spans="13:22" s="5" customFormat="1" ht="12.75">
      <c r="M36" s="1"/>
      <c r="N36" s="1"/>
      <c r="O36" s="1"/>
      <c r="P36" s="1"/>
      <c r="Q36" s="1"/>
      <c r="R36" s="1"/>
      <c r="S36" s="2"/>
      <c r="T36" s="1"/>
      <c r="U36" s="1"/>
      <c r="V36" s="1"/>
    </row>
    <row r="37" spans="13:22" s="5" customFormat="1" ht="12.75">
      <c r="M37" s="1"/>
      <c r="N37" s="1"/>
      <c r="O37" s="1"/>
      <c r="P37" s="1"/>
      <c r="Q37" s="1"/>
      <c r="R37" s="1"/>
      <c r="S37" s="2"/>
      <c r="T37" s="1"/>
      <c r="U37" s="1"/>
      <c r="V37" s="1"/>
    </row>
    <row r="38" spans="13:22" s="5" customFormat="1" ht="12.75">
      <c r="M38" s="1"/>
      <c r="N38" s="1"/>
      <c r="O38" s="1"/>
      <c r="P38" s="1"/>
      <c r="Q38" s="1"/>
      <c r="R38" s="1"/>
      <c r="S38" s="2"/>
      <c r="T38" s="1"/>
      <c r="U38" s="1"/>
      <c r="V38" s="1"/>
    </row>
    <row r="39" spans="13:22" s="5" customFormat="1" ht="12.75">
      <c r="M39" s="1"/>
      <c r="N39" s="1"/>
      <c r="O39" s="1"/>
      <c r="P39" s="1"/>
      <c r="Q39" s="1"/>
      <c r="R39" s="1"/>
      <c r="S39" s="2"/>
      <c r="T39" s="1"/>
      <c r="U39" s="1"/>
      <c r="V39" s="1"/>
    </row>
    <row r="40" spans="13:22" s="5" customFormat="1" ht="12.75">
      <c r="M40" s="1"/>
      <c r="N40" s="1"/>
      <c r="O40" s="1"/>
      <c r="P40" s="1"/>
      <c r="Q40" s="1"/>
      <c r="R40" s="1"/>
      <c r="S40" s="2"/>
      <c r="T40" s="1"/>
      <c r="U40" s="1"/>
      <c r="V40" s="1"/>
    </row>
    <row r="41" spans="13:22" s="5" customFormat="1" ht="12.75">
      <c r="M41" s="1"/>
      <c r="N41" s="1"/>
      <c r="O41" s="1"/>
      <c r="P41" s="1"/>
      <c r="Q41" s="1"/>
      <c r="R41" s="1"/>
      <c r="S41" s="2"/>
      <c r="T41" s="1"/>
      <c r="U41" s="1"/>
      <c r="V41" s="1"/>
    </row>
    <row r="42" spans="13:22" s="5" customFormat="1" ht="12.75">
      <c r="M42" s="1"/>
      <c r="N42" s="1"/>
      <c r="O42" s="1"/>
      <c r="P42" s="1"/>
      <c r="Q42" s="1"/>
      <c r="R42" s="1"/>
      <c r="S42" s="2"/>
      <c r="T42" s="1"/>
      <c r="U42" s="1"/>
      <c r="V42" s="1"/>
    </row>
    <row r="43" spans="13:22" s="5" customFormat="1" ht="12.75">
      <c r="M43" s="1"/>
      <c r="N43" s="1"/>
      <c r="O43" s="1"/>
      <c r="P43" s="1"/>
      <c r="Q43" s="1"/>
      <c r="R43" s="1"/>
      <c r="S43" s="2"/>
      <c r="T43" s="1"/>
      <c r="U43" s="1"/>
      <c r="V43" s="1"/>
    </row>
    <row r="44" spans="13:22" s="5" customFormat="1" ht="12.75">
      <c r="M44" s="1"/>
      <c r="N44" s="1"/>
      <c r="O44" s="1"/>
      <c r="P44" s="1"/>
      <c r="Q44" s="1"/>
      <c r="R44" s="1"/>
      <c r="S44" s="2"/>
      <c r="T44" s="1"/>
      <c r="U44" s="1"/>
      <c r="V44" s="1"/>
    </row>
    <row r="45" spans="13:22" s="5" customFormat="1" ht="12.75">
      <c r="M45" s="1"/>
      <c r="N45" s="1"/>
      <c r="O45" s="1"/>
      <c r="P45" s="1"/>
      <c r="Q45" s="1"/>
      <c r="R45" s="1"/>
      <c r="S45" s="2"/>
      <c r="T45" s="1"/>
      <c r="U45" s="1"/>
      <c r="V45" s="1"/>
    </row>
    <row r="46" spans="13:22" s="5" customFormat="1" ht="12.75">
      <c r="M46" s="1"/>
      <c r="N46" s="1"/>
      <c r="O46" s="1"/>
      <c r="P46" s="1"/>
      <c r="Q46" s="1"/>
      <c r="R46" s="1"/>
      <c r="S46" s="2"/>
      <c r="T46" s="1"/>
      <c r="U46" s="1"/>
      <c r="V46" s="1"/>
    </row>
    <row r="47" spans="13:22" s="5" customFormat="1" ht="12.75">
      <c r="M47" s="1"/>
      <c r="N47" s="1"/>
      <c r="O47" s="1"/>
      <c r="P47" s="1"/>
      <c r="Q47" s="1"/>
      <c r="R47" s="1"/>
      <c r="S47" s="2"/>
      <c r="T47" s="1"/>
      <c r="U47" s="1"/>
      <c r="V47" s="1"/>
    </row>
    <row r="48" spans="13:22" s="5" customFormat="1" ht="12.75">
      <c r="M48" s="1"/>
      <c r="N48" s="1"/>
      <c r="O48" s="1"/>
      <c r="P48" s="1"/>
      <c r="Q48" s="1"/>
      <c r="R48" s="1"/>
      <c r="S48" s="2"/>
      <c r="T48" s="1"/>
      <c r="U48" s="1"/>
      <c r="V48" s="1"/>
    </row>
    <row r="49" spans="13:22" s="5" customFormat="1" ht="12.75">
      <c r="M49" s="1"/>
      <c r="N49" s="1"/>
      <c r="O49" s="1"/>
      <c r="P49" s="1"/>
      <c r="Q49" s="1"/>
      <c r="R49" s="1"/>
      <c r="S49" s="2"/>
      <c r="T49" s="1"/>
      <c r="U49" s="1"/>
      <c r="V49" s="1"/>
    </row>
    <row r="50" spans="13:22" s="5" customFormat="1" ht="12.75">
      <c r="M50" s="1"/>
      <c r="N50" s="1"/>
      <c r="O50" s="1"/>
      <c r="P50" s="1"/>
      <c r="Q50" s="1"/>
      <c r="R50" s="1"/>
      <c r="S50" s="2"/>
      <c r="T50" s="1"/>
      <c r="U50" s="1"/>
      <c r="V50" s="1"/>
    </row>
    <row r="51" spans="13:22" s="5" customFormat="1" ht="12.75">
      <c r="M51" s="1"/>
      <c r="N51" s="1"/>
      <c r="O51" s="1"/>
      <c r="P51" s="1"/>
      <c r="Q51" s="1"/>
      <c r="R51" s="1"/>
      <c r="S51" s="2"/>
      <c r="T51" s="1"/>
      <c r="U51" s="1"/>
      <c r="V51" s="1"/>
    </row>
    <row r="52" spans="13:22" s="5" customFormat="1" ht="12.75">
      <c r="M52" s="1"/>
      <c r="N52" s="1"/>
      <c r="O52" s="1"/>
      <c r="P52" s="1"/>
      <c r="Q52" s="1"/>
      <c r="R52" s="1"/>
      <c r="S52" s="2"/>
      <c r="T52" s="1"/>
      <c r="U52" s="1"/>
      <c r="V52" s="1"/>
    </row>
    <row r="53" spans="13:22" s="5" customFormat="1" ht="12.75">
      <c r="M53" s="1"/>
      <c r="N53" s="1"/>
      <c r="O53" s="1"/>
      <c r="P53" s="1"/>
      <c r="Q53" s="1"/>
      <c r="R53" s="1"/>
      <c r="S53" s="2"/>
      <c r="T53" s="1"/>
      <c r="U53" s="1"/>
      <c r="V53" s="1"/>
    </row>
    <row r="54" spans="13:22" s="5" customFormat="1" ht="12.75">
      <c r="M54" s="1"/>
      <c r="N54" s="1"/>
      <c r="O54" s="1"/>
      <c r="P54" s="1"/>
      <c r="Q54" s="1"/>
      <c r="R54" s="1"/>
      <c r="S54" s="2"/>
      <c r="T54" s="1"/>
      <c r="U54" s="1"/>
      <c r="V54" s="1"/>
    </row>
    <row r="55" spans="13:22" s="5" customFormat="1" ht="12.75">
      <c r="M55" s="1"/>
      <c r="N55" s="1"/>
      <c r="O55" s="1"/>
      <c r="P55" s="1"/>
      <c r="Q55" s="1"/>
      <c r="R55" s="1"/>
      <c r="S55" s="2"/>
      <c r="T55" s="1"/>
      <c r="U55" s="1"/>
      <c r="V55" s="1"/>
    </row>
    <row r="56" spans="13:22" s="5" customFormat="1" ht="12.75">
      <c r="M56" s="1"/>
      <c r="N56" s="1"/>
      <c r="O56" s="1"/>
      <c r="P56" s="1"/>
      <c r="Q56" s="1"/>
      <c r="R56" s="1"/>
      <c r="S56" s="2"/>
      <c r="T56" s="1"/>
      <c r="U56" s="1"/>
      <c r="V56" s="1"/>
    </row>
    <row r="57" spans="13:22" s="5" customFormat="1" ht="12.75">
      <c r="M57" s="1"/>
      <c r="N57" s="1"/>
      <c r="O57" s="1"/>
      <c r="P57" s="1"/>
      <c r="Q57" s="1"/>
      <c r="R57" s="1"/>
      <c r="S57" s="2"/>
      <c r="T57" s="1"/>
      <c r="U57" s="1"/>
      <c r="V57" s="1"/>
    </row>
    <row r="58" spans="13:22" s="5" customFormat="1" ht="12.75">
      <c r="M58" s="1"/>
      <c r="N58" s="1"/>
      <c r="O58" s="1"/>
      <c r="P58" s="1"/>
      <c r="Q58" s="1"/>
      <c r="R58" s="1"/>
      <c r="S58" s="2"/>
      <c r="T58" s="1"/>
      <c r="U58" s="1"/>
      <c r="V58" s="1"/>
    </row>
    <row r="59" spans="13:22" s="5" customFormat="1" ht="12.75">
      <c r="M59" s="1"/>
      <c r="N59" s="1"/>
      <c r="O59" s="1"/>
      <c r="P59" s="1"/>
      <c r="Q59" s="1"/>
      <c r="R59" s="1"/>
      <c r="S59" s="2"/>
      <c r="T59" s="1"/>
      <c r="U59" s="1"/>
      <c r="V59" s="1"/>
    </row>
    <row r="60" spans="13:22" s="5" customFormat="1" ht="12.75">
      <c r="M60" s="1"/>
      <c r="N60" s="1"/>
      <c r="O60" s="1"/>
      <c r="P60" s="1"/>
      <c r="Q60" s="1"/>
      <c r="R60" s="1"/>
      <c r="S60" s="2"/>
      <c r="T60" s="1"/>
      <c r="U60" s="1"/>
      <c r="V60" s="1"/>
    </row>
    <row r="61" spans="13:22" s="5" customFormat="1" ht="12.75">
      <c r="M61" s="1"/>
      <c r="N61" s="1"/>
      <c r="O61" s="1"/>
      <c r="P61" s="1"/>
      <c r="Q61" s="1"/>
      <c r="R61" s="1"/>
      <c r="S61" s="2"/>
      <c r="T61" s="1"/>
      <c r="U61" s="1"/>
      <c r="V61" s="1"/>
    </row>
    <row r="62" spans="13:22" s="5" customFormat="1" ht="12.75">
      <c r="M62" s="1"/>
      <c r="N62" s="1"/>
      <c r="O62" s="1"/>
      <c r="P62" s="1"/>
      <c r="Q62" s="1"/>
      <c r="R62" s="1"/>
      <c r="S62" s="2"/>
      <c r="T62" s="1"/>
      <c r="U62" s="1"/>
      <c r="V62" s="1"/>
    </row>
    <row r="63" spans="13:22" s="5" customFormat="1" ht="12.75">
      <c r="M63" s="1"/>
      <c r="N63" s="1"/>
      <c r="O63" s="1"/>
      <c r="P63" s="1"/>
      <c r="Q63" s="1"/>
      <c r="R63" s="1"/>
      <c r="S63" s="2"/>
      <c r="T63" s="1"/>
      <c r="U63" s="1"/>
      <c r="V63" s="1"/>
    </row>
    <row r="64" spans="13:22" s="5" customFormat="1" ht="12.75">
      <c r="M64" s="1"/>
      <c r="N64" s="1"/>
      <c r="O64" s="1"/>
      <c r="P64" s="1"/>
      <c r="Q64" s="1"/>
      <c r="R64" s="1"/>
      <c r="S64" s="2"/>
      <c r="T64" s="1"/>
      <c r="U64" s="1"/>
      <c r="V64" s="1"/>
    </row>
    <row r="65" spans="13:22" s="5" customFormat="1" ht="12.75">
      <c r="M65" s="1"/>
      <c r="N65" s="1"/>
      <c r="O65" s="1"/>
      <c r="P65" s="1"/>
      <c r="Q65" s="1"/>
      <c r="R65" s="1"/>
      <c r="S65" s="2"/>
      <c r="T65" s="1"/>
      <c r="U65" s="1"/>
      <c r="V65" s="1"/>
    </row>
    <row r="66" spans="13:22" s="5" customFormat="1" ht="12.75">
      <c r="M66" s="1"/>
      <c r="N66" s="1"/>
      <c r="O66" s="1"/>
      <c r="P66" s="1"/>
      <c r="Q66" s="1"/>
      <c r="R66" s="1"/>
      <c r="S66" s="2"/>
      <c r="T66" s="1"/>
      <c r="U66" s="1"/>
      <c r="V66" s="1"/>
    </row>
    <row r="67" spans="13:22" s="5" customFormat="1" ht="12.75">
      <c r="M67" s="1"/>
      <c r="N67" s="1"/>
      <c r="O67" s="1"/>
      <c r="P67" s="1"/>
      <c r="Q67" s="1"/>
      <c r="R67" s="1"/>
      <c r="S67" s="2"/>
      <c r="T67" s="1"/>
      <c r="U67" s="1"/>
      <c r="V67" s="1"/>
    </row>
    <row r="68" spans="13:22" s="5" customFormat="1" ht="12.75">
      <c r="M68" s="1"/>
      <c r="N68" s="1"/>
      <c r="O68" s="1"/>
      <c r="P68" s="1"/>
      <c r="Q68" s="1"/>
      <c r="R68" s="1"/>
      <c r="S68" s="2"/>
      <c r="T68" s="1"/>
      <c r="U68" s="1"/>
      <c r="V68" s="1"/>
    </row>
    <row r="69" spans="13:22" s="5" customFormat="1" ht="12.75">
      <c r="M69" s="1"/>
      <c r="N69" s="1"/>
      <c r="O69" s="1"/>
      <c r="P69" s="1"/>
      <c r="Q69" s="1"/>
      <c r="R69" s="1"/>
      <c r="S69" s="2"/>
      <c r="T69" s="1"/>
      <c r="U69" s="1"/>
      <c r="V69" s="1"/>
    </row>
    <row r="70" spans="13:22" s="5" customFormat="1" ht="12.75">
      <c r="M70" s="1"/>
      <c r="N70" s="1"/>
      <c r="O70" s="1"/>
      <c r="P70" s="1"/>
      <c r="Q70" s="1"/>
      <c r="R70" s="1"/>
      <c r="S70" s="2"/>
      <c r="T70" s="1"/>
      <c r="U70" s="1"/>
      <c r="V70" s="1"/>
    </row>
    <row r="71" spans="13:22" s="5" customFormat="1" ht="12.75">
      <c r="M71" s="1"/>
      <c r="N71" s="1"/>
      <c r="O71" s="1"/>
      <c r="P71" s="1"/>
      <c r="Q71" s="1"/>
      <c r="R71" s="1"/>
      <c r="S71" s="2"/>
      <c r="T71" s="1"/>
      <c r="U71" s="1"/>
      <c r="V71" s="1"/>
    </row>
    <row r="72" spans="13:22" s="5" customFormat="1" ht="12.75">
      <c r="M72" s="1"/>
      <c r="N72" s="1"/>
      <c r="O72" s="1"/>
      <c r="P72" s="1"/>
      <c r="Q72" s="1"/>
      <c r="R72" s="1"/>
      <c r="S72" s="2"/>
      <c r="T72" s="1"/>
      <c r="U72" s="1"/>
      <c r="V72" s="1"/>
    </row>
    <row r="73" spans="13:22" s="5" customFormat="1" ht="12.75">
      <c r="M73" s="1"/>
      <c r="N73" s="1"/>
      <c r="O73" s="1"/>
      <c r="P73" s="1"/>
      <c r="Q73" s="1"/>
      <c r="R73" s="1"/>
      <c r="S73" s="2"/>
      <c r="T73" s="1"/>
      <c r="U73" s="1"/>
      <c r="V73" s="1"/>
    </row>
    <row r="74" spans="13:22" s="5" customFormat="1" ht="12.75">
      <c r="M74" s="1"/>
      <c r="N74" s="1"/>
      <c r="O74" s="1"/>
      <c r="P74" s="1"/>
      <c r="Q74" s="1"/>
      <c r="R74" s="1"/>
      <c r="S74" s="2"/>
      <c r="T74" s="1"/>
      <c r="U74" s="1"/>
      <c r="V74" s="1"/>
    </row>
    <row r="75" spans="13:22" s="5" customFormat="1" ht="12.75">
      <c r="M75" s="1"/>
      <c r="N75" s="1"/>
      <c r="O75" s="1"/>
      <c r="P75" s="1"/>
      <c r="Q75" s="1"/>
      <c r="R75" s="1"/>
      <c r="S75" s="2"/>
      <c r="T75" s="1"/>
      <c r="U75" s="1"/>
      <c r="V75" s="1"/>
    </row>
    <row r="76" spans="13:22" s="5" customFormat="1" ht="12.75">
      <c r="M76" s="1"/>
      <c r="N76" s="1"/>
      <c r="O76" s="1"/>
      <c r="P76" s="1"/>
      <c r="Q76" s="1"/>
      <c r="R76" s="1"/>
      <c r="S76" s="2"/>
      <c r="T76" s="1"/>
      <c r="U76" s="1"/>
      <c r="V76" s="1"/>
    </row>
    <row r="77" spans="13:22" s="5" customFormat="1" ht="12.75">
      <c r="M77" s="1"/>
      <c r="N77" s="1"/>
      <c r="O77" s="1"/>
      <c r="P77" s="1"/>
      <c r="Q77" s="1"/>
      <c r="R77" s="1"/>
      <c r="S77" s="2"/>
      <c r="T77" s="1"/>
      <c r="U77" s="1"/>
      <c r="V77" s="1"/>
    </row>
    <row r="78" spans="13:22" s="5" customFormat="1" ht="12.75">
      <c r="M78" s="1"/>
      <c r="N78" s="1"/>
      <c r="O78" s="1"/>
      <c r="P78" s="1"/>
      <c r="Q78" s="1"/>
      <c r="R78" s="1"/>
      <c r="S78" s="2"/>
      <c r="T78" s="1"/>
      <c r="U78" s="1"/>
      <c r="V78" s="1"/>
    </row>
    <row r="79" spans="13:22" s="5" customFormat="1" ht="12.75">
      <c r="M79" s="1"/>
      <c r="N79" s="1"/>
      <c r="O79" s="1"/>
      <c r="P79" s="1"/>
      <c r="Q79" s="1"/>
      <c r="R79" s="1"/>
      <c r="S79" s="2"/>
      <c r="T79" s="1"/>
      <c r="U79" s="1"/>
      <c r="V79" s="1"/>
    </row>
    <row r="80" spans="13:22" s="5" customFormat="1" ht="12.75">
      <c r="M80" s="1"/>
      <c r="N80" s="1"/>
      <c r="O80" s="1"/>
      <c r="P80" s="1"/>
      <c r="Q80" s="1"/>
      <c r="R80" s="1"/>
      <c r="S80" s="2"/>
      <c r="T80" s="1"/>
      <c r="U80" s="1"/>
      <c r="V80" s="1"/>
    </row>
    <row r="81" spans="13:22" s="5" customFormat="1" ht="12.75">
      <c r="M81" s="1"/>
      <c r="N81" s="1"/>
      <c r="O81" s="1"/>
      <c r="P81" s="1"/>
      <c r="Q81" s="1"/>
      <c r="R81" s="1"/>
      <c r="S81" s="2"/>
      <c r="T81" s="1"/>
      <c r="U81" s="1"/>
      <c r="V81" s="1"/>
    </row>
    <row r="82" spans="13:22" s="5" customFormat="1" ht="12.75">
      <c r="M82" s="1"/>
      <c r="N82" s="1"/>
      <c r="O82" s="1"/>
      <c r="P82" s="1"/>
      <c r="Q82" s="1"/>
      <c r="R82" s="1"/>
      <c r="S82" s="2"/>
      <c r="T82" s="1"/>
      <c r="U82" s="1"/>
      <c r="V82" s="1"/>
    </row>
    <row r="83" spans="13:22" s="5" customFormat="1" ht="12.75">
      <c r="M83" s="1"/>
      <c r="N83" s="1"/>
      <c r="O83" s="1"/>
      <c r="P83" s="1"/>
      <c r="Q83" s="1"/>
      <c r="R83" s="1"/>
      <c r="S83" s="2"/>
      <c r="T83" s="1"/>
      <c r="U83" s="1"/>
      <c r="V83" s="1"/>
    </row>
    <row r="84" spans="13:22" s="5" customFormat="1" ht="12.75">
      <c r="M84" s="1"/>
      <c r="N84" s="1"/>
      <c r="O84" s="1"/>
      <c r="P84" s="1"/>
      <c r="Q84" s="1"/>
      <c r="R84" s="1"/>
      <c r="S84" s="2"/>
      <c r="T84" s="1"/>
      <c r="U84" s="1"/>
      <c r="V84" s="1"/>
    </row>
    <row r="85" spans="13:22" s="5" customFormat="1" ht="12.75">
      <c r="M85" s="1"/>
      <c r="N85" s="1"/>
      <c r="O85" s="1"/>
      <c r="P85" s="1"/>
      <c r="Q85" s="1"/>
      <c r="R85" s="1"/>
      <c r="S85" s="2"/>
      <c r="T85" s="1"/>
      <c r="U85" s="1"/>
      <c r="V85" s="1"/>
    </row>
    <row r="86" spans="13:22" s="5" customFormat="1" ht="12.75">
      <c r="M86" s="1"/>
      <c r="N86" s="1"/>
      <c r="O86" s="1"/>
      <c r="P86" s="1"/>
      <c r="Q86" s="1"/>
      <c r="R86" s="1"/>
      <c r="S86" s="2"/>
      <c r="T86" s="1"/>
      <c r="U86" s="1"/>
      <c r="V86" s="1"/>
    </row>
    <row r="87" spans="13:22" s="5" customFormat="1" ht="12.75">
      <c r="M87" s="1"/>
      <c r="N87" s="1"/>
      <c r="O87" s="1"/>
      <c r="P87" s="1"/>
      <c r="Q87" s="1"/>
      <c r="R87" s="1"/>
      <c r="S87" s="2"/>
      <c r="T87" s="1"/>
      <c r="U87" s="1"/>
      <c r="V87" s="1"/>
    </row>
    <row r="88" spans="13:22" s="5" customFormat="1" ht="12.75">
      <c r="M88" s="1"/>
      <c r="N88" s="1"/>
      <c r="O88" s="1"/>
      <c r="P88" s="1"/>
      <c r="Q88" s="1"/>
      <c r="R88" s="1"/>
      <c r="S88" s="2"/>
      <c r="T88" s="1"/>
      <c r="U88" s="1"/>
      <c r="V88" s="1"/>
    </row>
  </sheetData>
  <sheetProtection/>
  <mergeCells count="5">
    <mergeCell ref="M3:X3"/>
    <mergeCell ref="M4:X4"/>
    <mergeCell ref="U27:V27"/>
    <mergeCell ref="Q1:X1"/>
    <mergeCell ref="M2:X2"/>
  </mergeCells>
  <printOptions/>
  <pageMargins left="0.984251968503937" right="0" top="0.7874015748031497" bottom="0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NELKO</dc:creator>
  <cp:keywords/>
  <dc:description/>
  <cp:lastModifiedBy>Алжанат</cp:lastModifiedBy>
  <cp:lastPrinted>2019-04-04T12:44:14Z</cp:lastPrinted>
  <dcterms:created xsi:type="dcterms:W3CDTF">2009-03-02T08:32:18Z</dcterms:created>
  <dcterms:modified xsi:type="dcterms:W3CDTF">2019-10-11T05:48:25Z</dcterms:modified>
  <cp:category/>
  <cp:version/>
  <cp:contentType/>
  <cp:contentStatus/>
</cp:coreProperties>
</file>